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Ohjeet" sheetId="1" r:id="rId1"/>
    <sheet name="Meltola" sheetId="2" r:id="rId2"/>
    <sheet name="Taul2" sheetId="3" r:id="rId3"/>
    <sheet name="Taul3" sheetId="4" r:id="rId4"/>
  </sheets>
  <definedNames/>
  <calcPr fullCalcOnLoad="1"/>
</workbook>
</file>

<file path=xl/sharedStrings.xml><?xml version="1.0" encoding="utf-8"?>
<sst xmlns="http://schemas.openxmlformats.org/spreadsheetml/2006/main" count="320" uniqueCount="182">
  <si>
    <t>Meltola-maaseutuyrittäjän elintaival</t>
  </si>
  <si>
    <t>Tilannekatsaus:   Syys02</t>
  </si>
  <si>
    <t xml:space="preserve"> </t>
  </si>
  <si>
    <t>Syksy näyttää hyvältä. Jos hyvät ilmat jatkuvat on perusteita odottaa</t>
  </si>
  <si>
    <t>selvää kasvua kävijämäärissä ja kysynnässä.</t>
  </si>
  <si>
    <t>Ensimmäinen suunnittelukausi on 4 kuukautta. Tilannetiedotuksessa ilmoitetut</t>
  </si>
  <si>
    <t>Hyvä suunnittelu parantaa kannattavuutta.</t>
  </si>
  <si>
    <t>Suunnittelukausi:</t>
  </si>
  <si>
    <t>Kesäo1</t>
  </si>
  <si>
    <t>Syyso1</t>
  </si>
  <si>
    <t>Talvio2</t>
  </si>
  <si>
    <t>Kesäo2</t>
  </si>
  <si>
    <t>Syyso2</t>
  </si>
  <si>
    <t>Talvio3</t>
  </si>
  <si>
    <t>Kesäo3</t>
  </si>
  <si>
    <t>Syyso3</t>
  </si>
  <si>
    <t>Talvio4</t>
  </si>
  <si>
    <t>Kesäo4</t>
  </si>
  <si>
    <t>Hallinnon kulut</t>
  </si>
  <si>
    <t>Euro/kausi</t>
  </si>
  <si>
    <t>Yrittäjän palkka</t>
  </si>
  <si>
    <t>Toiminnan pyöritys kulut</t>
  </si>
  <si>
    <t>%</t>
  </si>
  <si>
    <t>Keittiöhenkilöstön palkka</t>
  </si>
  <si>
    <t>Euro/kk</t>
  </si>
  <si>
    <t>Ylityökorotus</t>
  </si>
  <si>
    <t>Ylityömaksimi</t>
  </si>
  <si>
    <t>Investoinnit</t>
  </si>
  <si>
    <t>Majoitustilat</t>
  </si>
  <si>
    <t>tEuro/100</t>
  </si>
  <si>
    <t>Keittiökalusteet</t>
  </si>
  <si>
    <t>tEuro/1000</t>
  </si>
  <si>
    <t>Poistot</t>
  </si>
  <si>
    <t>Korot: Tilillä olevat varat</t>
  </si>
  <si>
    <t>Pitkäaikainen laina</t>
  </si>
  <si>
    <t>Shekkitilin luotto</t>
  </si>
  <si>
    <t>Shekkilimiitin ylitys</t>
  </si>
  <si>
    <t>Limiitit:   Yrityslainat</t>
  </si>
  <si>
    <t>tEuro</t>
  </si>
  <si>
    <t>Shekkitililuotto</t>
  </si>
  <si>
    <t>Saatavat myynnistä</t>
  </si>
  <si>
    <t>Luottotappiot saatavista</t>
  </si>
  <si>
    <t>Ostovelat</t>
  </si>
  <si>
    <t>Verot</t>
  </si>
  <si>
    <t>Päätökset:</t>
  </si>
  <si>
    <t>Tavoitteet:</t>
  </si>
  <si>
    <t>Yöpymiset</t>
  </si>
  <si>
    <t>Yötä</t>
  </si>
  <si>
    <t>Ateriapalvelut</t>
  </si>
  <si>
    <t>Ateriaa</t>
  </si>
  <si>
    <t>Ohjelmapalvelut</t>
  </si>
  <si>
    <t>Ohjelmia</t>
  </si>
  <si>
    <t>Hinnat:</t>
  </si>
  <si>
    <t>Euro/yö</t>
  </si>
  <si>
    <t>Euro/annos</t>
  </si>
  <si>
    <t>Euro/Ohjelma</t>
  </si>
  <si>
    <t>Markkinointi:</t>
  </si>
  <si>
    <t>Näkyvyysmarkkinointi</t>
  </si>
  <si>
    <t>Euro</t>
  </si>
  <si>
    <t>Yhteismarkkinointi</t>
  </si>
  <si>
    <t>Ilmoittelu</t>
  </si>
  <si>
    <t>Esitteiden teko</t>
  </si>
  <si>
    <t>Suoramainoskirjeet</t>
  </si>
  <si>
    <t>Messujalostaminen</t>
  </si>
  <si>
    <t>Tutkimukset</t>
  </si>
  <si>
    <t>Verkkoviestintä</t>
  </si>
  <si>
    <t>Kanavaratkaisut</t>
  </si>
  <si>
    <t>Väliporrasmarkkinointi</t>
  </si>
  <si>
    <t>Verkkomarkkinointi</t>
  </si>
  <si>
    <t>Markkinointi Yhteensä</t>
  </si>
  <si>
    <t>Laatutyö</t>
  </si>
  <si>
    <t>Laatujärjestelmä</t>
  </si>
  <si>
    <t>Palvelua sydämellä-kehitys</t>
  </si>
  <si>
    <t>Ympäristöjärjestelmät</t>
  </si>
  <si>
    <t>Laatutyö yhteensä</t>
  </si>
  <si>
    <t>Tuotekehitys</t>
  </si>
  <si>
    <t>Tuotteistus</t>
  </si>
  <si>
    <t>Kumppanuusjärjestelmä</t>
  </si>
  <si>
    <t>Tuotekehitys yhteensä</t>
  </si>
  <si>
    <t>Tuotannon suunnittelu</t>
  </si>
  <si>
    <t>Henkilöstön palkkaus</t>
  </si>
  <si>
    <t>Koulutus</t>
  </si>
  <si>
    <t>Muut kiinteät kulut</t>
  </si>
  <si>
    <t>Majoitustilan laajennus</t>
  </si>
  <si>
    <t>Lainat</t>
  </si>
  <si>
    <t>Tulosbudjetti</t>
  </si>
  <si>
    <t>Kioski</t>
  </si>
  <si>
    <t>Myyntituotot:</t>
  </si>
  <si>
    <t>Luottotappiot</t>
  </si>
  <si>
    <t>Liikevaihto</t>
  </si>
  <si>
    <t xml:space="preserve">  Muuttuvat kulut:</t>
  </si>
  <si>
    <t>Majoituspalvelut</t>
  </si>
  <si>
    <t>Kioskin kate%</t>
  </si>
  <si>
    <t>Euro/ohjelma</t>
  </si>
  <si>
    <t>Muuttuvat kulut yhteensä</t>
  </si>
  <si>
    <t>Myyntikate</t>
  </si>
  <si>
    <t xml:space="preserve">  Kiinteät kulut</t>
  </si>
  <si>
    <t xml:space="preserve">  Hallinnon kulut</t>
  </si>
  <si>
    <t xml:space="preserve">  Markkinointi</t>
  </si>
  <si>
    <t xml:space="preserve">  Laatutyö</t>
  </si>
  <si>
    <t xml:space="preserve">  Tuotekehitys</t>
  </si>
  <si>
    <t xml:space="preserve">  Koulutus</t>
  </si>
  <si>
    <t xml:space="preserve">  Pyörityskulut</t>
  </si>
  <si>
    <t xml:space="preserve">  Muut kiinteät kulut</t>
  </si>
  <si>
    <t>Kiinteät kulut yhteensä</t>
  </si>
  <si>
    <t>Käyttökate</t>
  </si>
  <si>
    <t xml:space="preserve">  Poistot</t>
  </si>
  <si>
    <t xml:space="preserve">  Kalustosta</t>
  </si>
  <si>
    <t xml:space="preserve">  Rakennuksista</t>
  </si>
  <si>
    <t>Poistot yhteensä</t>
  </si>
  <si>
    <t>Liikevoitto/tappio</t>
  </si>
  <si>
    <t xml:space="preserve">  Korkotuotot</t>
  </si>
  <si>
    <t xml:space="preserve">  Lainankorot</t>
  </si>
  <si>
    <t xml:space="preserve">  Shekkitilin korot</t>
  </si>
  <si>
    <t>Verotettava tulo</t>
  </si>
  <si>
    <t xml:space="preserve">  Välittömät verot</t>
  </si>
  <si>
    <t>Tilikauden voitto</t>
  </si>
  <si>
    <t>TASE:</t>
  </si>
  <si>
    <t>VASTAAVAA:</t>
  </si>
  <si>
    <t>Käyttöomaisuus:</t>
  </si>
  <si>
    <t xml:space="preserve">  Majoitustilat</t>
  </si>
  <si>
    <t>Rahoitusomaisuus</t>
  </si>
  <si>
    <t xml:space="preserve">  Myyntisaamiset</t>
  </si>
  <si>
    <t xml:space="preserve">  Pankkivarat</t>
  </si>
  <si>
    <t>VASTAAVAA YHTEENSÄ</t>
  </si>
  <si>
    <t>VASTATTAVAA:</t>
  </si>
  <si>
    <t>Oma pääoma:</t>
  </si>
  <si>
    <t xml:space="preserve">  Osakepääoma</t>
  </si>
  <si>
    <t xml:space="preserve">  Voittovarat</t>
  </si>
  <si>
    <t xml:space="preserve">  Tilikauden voitto</t>
  </si>
  <si>
    <t>Vieras pääoma:</t>
  </si>
  <si>
    <t xml:space="preserve">  Pitkäaikainen laina</t>
  </si>
  <si>
    <t xml:space="preserve">  Shekkiluotto</t>
  </si>
  <si>
    <t xml:space="preserve">  Ostovelat</t>
  </si>
  <si>
    <t>VASTATTAVAA YHTEENSÄ</t>
  </si>
  <si>
    <t>Markkinonti yhteensä</t>
  </si>
  <si>
    <t>Keittiöhenkilöstö</t>
  </si>
  <si>
    <t>Yrityksen Numero</t>
  </si>
  <si>
    <t>Yöpyminen</t>
  </si>
  <si>
    <t>Pitkäaikasten lainojen muutos +/-</t>
  </si>
  <si>
    <t xml:space="preserve">  Keittiökalusteet</t>
  </si>
  <si>
    <t>Pikäaikasten lainojen muutos +/-</t>
  </si>
  <si>
    <t>korko- ja poistoprosentit ovat vuotuisia.</t>
  </si>
  <si>
    <t>Keittiön kalusteisiin ei nyt voi investoida.</t>
  </si>
  <si>
    <t>Suunnittelumallin ohjeet</t>
  </si>
  <si>
    <t>Suunnitteluun on mahdollista käyttää valmista mallia Meltola.xls.</t>
  </si>
  <si>
    <t>Malli laskee päätösluvuista valmiiksi tuloksen ja taseaseman.</t>
  </si>
  <si>
    <t>Mallin kaavat ovat suojattuja. Jos niitä haluaa parannella on ensin poistettava suojaus.</t>
  </si>
  <si>
    <t>Mallin ylimmässä osassa on tilannekatsaus.</t>
  </si>
  <si>
    <t>ne käsin suunnittelumallin yläosaan vastaavaan kohtaan</t>
  </si>
  <si>
    <t>Tilannekatsaus</t>
  </si>
  <si>
    <t>Mallit laskee päätöksistä tulosbudjettia. Se tarvitsee vielä johdon arvion palveluiden</t>
  </si>
  <si>
    <t>Luvut syötetään keltaisella taustalla oleville alueille.</t>
  </si>
  <si>
    <t xml:space="preserve">Kun ennakoit korkoja, tutki taseesta lainojen käyttäytyminen. Korot lasketaan </t>
  </si>
  <si>
    <t>Suunnittelu ja päätökset:</t>
  </si>
  <si>
    <t>Mallin alaosassa on koottuna kaikki suunnittelun aikana syntyneet päätökset.</t>
  </si>
  <si>
    <t>Ne ovat kerättynä lomakkeelle, joka toimitetaan pelin johdolle.</t>
  </si>
  <si>
    <t>Päivitys:</t>
  </si>
  <si>
    <t>Kun ottelu etenee kausittain, on ennen kunkin kauden suunnittelun aloittamista edellinen</t>
  </si>
  <si>
    <t>kausi päivitettävä vastaamaan tulosraporttien mukaisia toteutuneita lukuja.</t>
  </si>
  <si>
    <t>Päivityksen tavoitteena on saattaaa aloittava tase toteutuneen mukaiseksi.</t>
  </si>
  <si>
    <t>Päivitettävät luvut on osoitettu keltaisella taustalla.</t>
  </si>
  <si>
    <t>Päivitys tarkistetaan taseesta.</t>
  </si>
  <si>
    <t>Kullekin kaudelle on oma tilannetiedotus nimellä syys02.xls, tavi03.xls, jne..</t>
  </si>
  <si>
    <t>Kauden suunnittelu etenee sarakkeittain ylhäältä alas.</t>
  </si>
  <si>
    <t>Yrityksen toimintaa ohjaavat päätökset tehdään keltaisella ja sinisellä taustalla olevissa soluissa.</t>
  </si>
  <si>
    <t>Tilannekatsauksessa kerrotaan seuraavan kauden näkymistä ja suunnittelun vaikuttavista tekijöistä.</t>
  </si>
  <si>
    <t>Lukusarjoin on esitetty kausikohtaisia tietoja.</t>
  </si>
  <si>
    <t>Kunkin kauden tilannetiedoituksesta on tarkistettava erityisesti muuttuneet luvut ja korjattava</t>
  </si>
  <si>
    <t xml:space="preserve">   Asetetaan tavoitteet ja päätetään hinnoista.</t>
  </si>
  <si>
    <t xml:space="preserve">   Mitoitetaan markkinoinnin, laatutyön ja tuotekehityksen budjetit. Nehän vaikuttavat kysyntään.</t>
  </si>
  <si>
    <t xml:space="preserve">   Määrätään keittiöhenkilöstön palkkabudetti sekä koulutusbudjetti.</t>
  </si>
  <si>
    <t xml:space="preserve">   Muut kiinteät kulut budjetoidaan.</t>
  </si>
  <si>
    <t xml:space="preserve">   Tehdään suunnitellut investoinnit.</t>
  </si>
  <si>
    <t xml:space="preserve">   Määritetään pikäaikaisten lainojen muutospäätös</t>
  </si>
  <si>
    <t>muuttuvista hankintakustannuksista sekä koroista.</t>
  </si>
  <si>
    <t>aloittavan ja päättävän taseen keskiarvosta. Lainojen muutoshan syöteään viimeisenä</t>
  </si>
  <si>
    <t>päätöksenä (sininen tausta). Lyhennys on merkittävä miinusmerkillä.</t>
  </si>
  <si>
    <t xml:space="preserve">   Tavoitteet muutetaan toteutuneiden myyntien mukaisiksi.</t>
  </si>
  <si>
    <t xml:space="preserve">   Muuttuvat yksikkökustannukset päivitetään toteutuneiden mukaisiksi</t>
  </si>
  <si>
    <t xml:space="preserve">   Korot korjataan totetuneiden mukaisiksi.</t>
  </si>
  <si>
    <t>Keittiössä on yhden henkilön palkka 1000 E/kk eli 4000 E/kausi. Myös osapäiväisiä voi käyttää.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</si>
</sst>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1" fontId="2" fillId="0" borderId="0" xfId="0" applyNumberFormat="1" applyFont="1" applyAlignment="1">
      <alignment/>
    </xf>
    <xf numFmtId="1" fontId="2" fillId="4" borderId="0" xfId="0" applyNumberFormat="1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/>
    </xf>
    <xf numFmtId="2" fontId="2" fillId="0" borderId="0" xfId="0" applyNumberFormat="1" applyFont="1" applyAlignment="1">
      <alignment horizontal="center" vertical="center"/>
    </xf>
    <xf numFmtId="1" fontId="2" fillId="3" borderId="0" xfId="0" applyNumberFormat="1" applyFont="1" applyFill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2" fontId="2" fillId="5" borderId="1" xfId="0" applyNumberFormat="1" applyFont="1" applyFill="1" applyBorder="1" applyAlignment="1">
      <alignment/>
    </xf>
    <xf numFmtId="2" fontId="2" fillId="5" borderId="2" xfId="0" applyNumberFormat="1" applyFont="1" applyFill="1" applyBorder="1" applyAlignment="1">
      <alignment/>
    </xf>
    <xf numFmtId="2" fontId="2" fillId="5" borderId="3" xfId="0" applyNumberFormat="1" applyFont="1" applyFill="1" applyBorder="1" applyAlignment="1">
      <alignment/>
    </xf>
    <xf numFmtId="2" fontId="2" fillId="5" borderId="0" xfId="0" applyNumberFormat="1" applyFont="1" applyFill="1" applyBorder="1" applyAlignment="1">
      <alignment/>
    </xf>
    <xf numFmtId="1" fontId="2" fillId="5" borderId="3" xfId="0" applyNumberFormat="1" applyFont="1" applyFill="1" applyBorder="1" applyAlignment="1">
      <alignment/>
    </xf>
    <xf numFmtId="1" fontId="2" fillId="5" borderId="0" xfId="0" applyNumberFormat="1" applyFont="1" applyFill="1" applyBorder="1" applyAlignment="1">
      <alignment/>
    </xf>
    <xf numFmtId="2" fontId="2" fillId="5" borderId="4" xfId="0" applyNumberFormat="1" applyFont="1" applyFill="1" applyBorder="1" applyAlignment="1">
      <alignment/>
    </xf>
    <xf numFmtId="2" fontId="2" fillId="5" borderId="5" xfId="0" applyNumberFormat="1" applyFont="1" applyFill="1" applyBorder="1" applyAlignment="1">
      <alignment/>
    </xf>
    <xf numFmtId="1" fontId="2" fillId="5" borderId="1" xfId="0" applyNumberFormat="1" applyFont="1" applyFill="1" applyBorder="1" applyAlignment="1">
      <alignment/>
    </xf>
    <xf numFmtId="1" fontId="2" fillId="5" borderId="2" xfId="0" applyNumberFormat="1" applyFont="1" applyFill="1" applyBorder="1" applyAlignment="1">
      <alignment/>
    </xf>
    <xf numFmtId="1" fontId="2" fillId="5" borderId="4" xfId="0" applyNumberFormat="1" applyFont="1" applyFill="1" applyBorder="1" applyAlignment="1">
      <alignment/>
    </xf>
    <xf numFmtId="1" fontId="2" fillId="5" borderId="5" xfId="0" applyNumberFormat="1" applyFont="1" applyFill="1" applyBorder="1" applyAlignment="1">
      <alignment/>
    </xf>
    <xf numFmtId="0" fontId="2" fillId="5" borderId="2" xfId="0" applyFont="1" applyFill="1" applyBorder="1" applyAlignment="1" applyProtection="1">
      <alignment/>
      <protection locked="0"/>
    </xf>
    <xf numFmtId="0" fontId="2" fillId="5" borderId="10" xfId="0" applyFont="1" applyFill="1" applyBorder="1" applyAlignment="1" applyProtection="1">
      <alignment/>
      <protection locked="0"/>
    </xf>
    <xf numFmtId="0" fontId="2" fillId="5" borderId="0" xfId="0" applyFont="1" applyFill="1" applyBorder="1" applyAlignment="1" applyProtection="1">
      <alignment/>
      <protection locked="0"/>
    </xf>
    <xf numFmtId="0" fontId="2" fillId="5" borderId="11" xfId="0" applyFont="1" applyFill="1" applyBorder="1" applyAlignment="1" applyProtection="1">
      <alignment/>
      <protection locked="0"/>
    </xf>
    <xf numFmtId="0" fontId="2" fillId="5" borderId="5" xfId="0" applyFont="1" applyFill="1" applyBorder="1" applyAlignment="1" applyProtection="1">
      <alignment/>
      <protection locked="0"/>
    </xf>
    <xf numFmtId="0" fontId="2" fillId="5" borderId="12" xfId="0" applyFont="1" applyFill="1" applyBorder="1" applyAlignment="1" applyProtection="1">
      <alignment/>
      <protection locked="0"/>
    </xf>
    <xf numFmtId="0" fontId="2" fillId="2" borderId="2" xfId="0" applyFont="1" applyFill="1" applyBorder="1" applyAlignment="1" applyProtection="1">
      <alignment/>
      <protection locked="0"/>
    </xf>
    <xf numFmtId="0" fontId="2" fillId="2" borderId="10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2" fillId="2" borderId="11" xfId="0" applyFont="1" applyFill="1" applyBorder="1" applyAlignment="1" applyProtection="1">
      <alignment/>
      <protection locked="0"/>
    </xf>
    <xf numFmtId="0" fontId="2" fillId="2" borderId="5" xfId="0" applyFont="1" applyFill="1" applyBorder="1" applyAlignment="1" applyProtection="1">
      <alignment/>
      <protection locked="0"/>
    </xf>
    <xf numFmtId="0" fontId="2" fillId="2" borderId="12" xfId="0" applyFont="1" applyFill="1" applyBorder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" fillId="2" borderId="7" xfId="0" applyFont="1" applyFill="1" applyBorder="1" applyAlignment="1" applyProtection="1">
      <alignment/>
      <protection locked="0"/>
    </xf>
    <xf numFmtId="0" fontId="2" fillId="2" borderId="8" xfId="0" applyFont="1" applyFill="1" applyBorder="1" applyAlignment="1" applyProtection="1">
      <alignment/>
      <protection locked="0"/>
    </xf>
    <xf numFmtId="2" fontId="2" fillId="5" borderId="2" xfId="0" applyNumberFormat="1" applyFont="1" applyFill="1" applyBorder="1" applyAlignment="1" applyProtection="1">
      <alignment/>
      <protection locked="0"/>
    </xf>
    <xf numFmtId="2" fontId="2" fillId="5" borderId="10" xfId="0" applyNumberFormat="1" applyFont="1" applyFill="1" applyBorder="1" applyAlignment="1" applyProtection="1">
      <alignment/>
      <protection locked="0"/>
    </xf>
    <xf numFmtId="2" fontId="2" fillId="5" borderId="0" xfId="0" applyNumberFormat="1" applyFont="1" applyFill="1" applyBorder="1" applyAlignment="1" applyProtection="1">
      <alignment/>
      <protection locked="0"/>
    </xf>
    <xf numFmtId="2" fontId="2" fillId="5" borderId="11" xfId="0" applyNumberFormat="1" applyFont="1" applyFill="1" applyBorder="1" applyAlignment="1" applyProtection="1">
      <alignment/>
      <protection locked="0"/>
    </xf>
    <xf numFmtId="1" fontId="2" fillId="5" borderId="0" xfId="0" applyNumberFormat="1" applyFont="1" applyFill="1" applyBorder="1" applyAlignment="1" applyProtection="1">
      <alignment/>
      <protection locked="0"/>
    </xf>
    <xf numFmtId="1" fontId="2" fillId="5" borderId="11" xfId="0" applyNumberFormat="1" applyFont="1" applyFill="1" applyBorder="1" applyAlignment="1" applyProtection="1">
      <alignment/>
      <protection locked="0"/>
    </xf>
    <xf numFmtId="2" fontId="2" fillId="5" borderId="5" xfId="0" applyNumberFormat="1" applyFont="1" applyFill="1" applyBorder="1" applyAlignment="1" applyProtection="1">
      <alignment/>
      <protection locked="0"/>
    </xf>
    <xf numFmtId="2" fontId="2" fillId="5" borderId="12" xfId="0" applyNumberFormat="1" applyFont="1" applyFill="1" applyBorder="1" applyAlignment="1" applyProtection="1">
      <alignment/>
      <protection locked="0"/>
    </xf>
    <xf numFmtId="1" fontId="2" fillId="5" borderId="2" xfId="0" applyNumberFormat="1" applyFont="1" applyFill="1" applyBorder="1" applyAlignment="1" applyProtection="1">
      <alignment/>
      <protection locked="0"/>
    </xf>
    <xf numFmtId="1" fontId="2" fillId="5" borderId="10" xfId="0" applyNumberFormat="1" applyFont="1" applyFill="1" applyBorder="1" applyAlignment="1" applyProtection="1">
      <alignment/>
      <protection locked="0"/>
    </xf>
    <xf numFmtId="1" fontId="2" fillId="5" borderId="5" xfId="0" applyNumberFormat="1" applyFont="1" applyFill="1" applyBorder="1" applyAlignment="1" applyProtection="1">
      <alignment/>
      <protection locked="0"/>
    </xf>
    <xf numFmtId="1" fontId="2" fillId="5" borderId="12" xfId="0" applyNumberFormat="1" applyFont="1" applyFill="1" applyBorder="1" applyAlignment="1" applyProtection="1">
      <alignment/>
      <protection locked="0"/>
    </xf>
    <xf numFmtId="1" fontId="1" fillId="2" borderId="0" xfId="0" applyNumberFormat="1" applyFont="1" applyFill="1" applyAlignment="1" applyProtection="1">
      <alignment horizontal="center"/>
      <protection locked="0"/>
    </xf>
    <xf numFmtId="1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" borderId="13" xfId="0" applyFont="1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4"/>
  <sheetViews>
    <sheetView workbookViewId="0" topLeftCell="A1">
      <selection activeCell="J15" sqref="J15"/>
    </sheetView>
  </sheetViews>
  <sheetFormatPr defaultColWidth="9.140625" defaultRowHeight="12.75"/>
  <sheetData>
    <row r="1" ht="12.75">
      <c r="A1" s="72" t="s">
        <v>144</v>
      </c>
    </row>
    <row r="2" ht="12.75">
      <c r="A2" t="s">
        <v>145</v>
      </c>
    </row>
    <row r="3" ht="12.75">
      <c r="A3" t="s">
        <v>146</v>
      </c>
    </row>
    <row r="4" ht="12.75">
      <c r="A4" t="s">
        <v>147</v>
      </c>
    </row>
    <row r="6" ht="12.75">
      <c r="A6" s="72" t="s">
        <v>150</v>
      </c>
    </row>
    <row r="7" ht="12.75">
      <c r="A7" t="s">
        <v>148</v>
      </c>
    </row>
    <row r="8" ht="12.75">
      <c r="A8" t="s">
        <v>163</v>
      </c>
    </row>
    <row r="9" ht="12.75">
      <c r="A9" t="s">
        <v>166</v>
      </c>
    </row>
    <row r="10" ht="12.75">
      <c r="A10" t="s">
        <v>167</v>
      </c>
    </row>
    <row r="11" ht="12.75">
      <c r="A11" t="s">
        <v>168</v>
      </c>
    </row>
    <row r="12" ht="12.75">
      <c r="A12" t="s">
        <v>149</v>
      </c>
    </row>
    <row r="14" ht="12.75">
      <c r="A14" s="72" t="s">
        <v>154</v>
      </c>
    </row>
    <row r="15" ht="12.75">
      <c r="A15" t="s">
        <v>164</v>
      </c>
    </row>
    <row r="16" ht="12.75">
      <c r="A16" t="s">
        <v>165</v>
      </c>
    </row>
    <row r="17" ht="12.75">
      <c r="A17" t="s">
        <v>169</v>
      </c>
    </row>
    <row r="18" ht="12.75">
      <c r="A18" t="s">
        <v>170</v>
      </c>
    </row>
    <row r="19" ht="12.75">
      <c r="A19" t="s">
        <v>171</v>
      </c>
    </row>
    <row r="20" ht="12.75">
      <c r="A20" t="s">
        <v>172</v>
      </c>
    </row>
    <row r="21" ht="12.75">
      <c r="A21" t="s">
        <v>173</v>
      </c>
    </row>
    <row r="22" ht="12.75">
      <c r="A22" t="s">
        <v>174</v>
      </c>
    </row>
    <row r="24" ht="12.75">
      <c r="A24" s="72" t="s">
        <v>85</v>
      </c>
    </row>
    <row r="25" ht="12.75">
      <c r="A25" t="s">
        <v>151</v>
      </c>
    </row>
    <row r="26" ht="12.75">
      <c r="A26" t="s">
        <v>175</v>
      </c>
    </row>
    <row r="27" ht="12.75">
      <c r="A27" t="s">
        <v>152</v>
      </c>
    </row>
    <row r="28" ht="12.75">
      <c r="A28" t="s">
        <v>153</v>
      </c>
    </row>
    <row r="29" ht="12.75">
      <c r="A29" t="s">
        <v>176</v>
      </c>
    </row>
    <row r="30" ht="12.75">
      <c r="A30" t="s">
        <v>177</v>
      </c>
    </row>
    <row r="32" ht="12.75">
      <c r="A32" s="72" t="s">
        <v>44</v>
      </c>
    </row>
    <row r="33" ht="12.75">
      <c r="A33" t="s">
        <v>155</v>
      </c>
    </row>
    <row r="34" ht="12.75">
      <c r="A34" t="s">
        <v>156</v>
      </c>
    </row>
    <row r="36" ht="12.75">
      <c r="A36" s="72" t="s">
        <v>157</v>
      </c>
    </row>
    <row r="37" ht="12.75">
      <c r="A37" t="s">
        <v>158</v>
      </c>
    </row>
    <row r="38" ht="12.75">
      <c r="A38" t="s">
        <v>159</v>
      </c>
    </row>
    <row r="39" ht="12.75">
      <c r="A39" t="s">
        <v>160</v>
      </c>
    </row>
    <row r="40" ht="12.75">
      <c r="A40" t="s">
        <v>161</v>
      </c>
    </row>
    <row r="41" ht="12.75">
      <c r="A41" t="s">
        <v>178</v>
      </c>
    </row>
    <row r="42" ht="12.75">
      <c r="A42" t="s">
        <v>179</v>
      </c>
    </row>
    <row r="43" ht="12.75">
      <c r="A43" t="s">
        <v>180</v>
      </c>
    </row>
    <row r="44" ht="12.75">
      <c r="A44" t="s">
        <v>162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3"/>
  <sheetViews>
    <sheetView tabSelected="1" workbookViewId="0" topLeftCell="A134">
      <selection activeCell="A140" sqref="A140:M164"/>
    </sheetView>
  </sheetViews>
  <sheetFormatPr defaultColWidth="9.140625" defaultRowHeight="12.75"/>
  <cols>
    <col min="1" max="1" width="6.421875" style="0" customWidth="1"/>
    <col min="2" max="2" width="22.7109375" style="0" customWidth="1"/>
    <col min="3" max="3" width="11.8515625" style="0" bestFit="1" customWidth="1"/>
    <col min="4" max="13" width="6.7109375" style="0" customWidth="1"/>
  </cols>
  <sheetData>
    <row r="1" spans="1:13" ht="12.7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4"/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1" t="s">
        <v>1</v>
      </c>
      <c r="B4" s="2"/>
      <c r="C4" s="3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1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/>
      <c r="B6" s="2" t="s">
        <v>3</v>
      </c>
      <c r="C6" s="3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1"/>
      <c r="B7" s="2" t="s">
        <v>4</v>
      </c>
      <c r="C7" s="3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1"/>
      <c r="B8" s="2" t="s">
        <v>5</v>
      </c>
      <c r="C8" s="3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1"/>
      <c r="B9" s="2" t="s">
        <v>142</v>
      </c>
      <c r="C9" s="3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1"/>
      <c r="B10" s="2" t="s">
        <v>143</v>
      </c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1"/>
      <c r="B11" s="2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1"/>
      <c r="B12" s="2" t="s">
        <v>181</v>
      </c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1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1"/>
      <c r="B14" s="2" t="s">
        <v>6</v>
      </c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1"/>
      <c r="B15" s="2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1" t="s">
        <v>7</v>
      </c>
      <c r="B16" s="2"/>
      <c r="C16" s="3"/>
      <c r="D16" s="71" t="s">
        <v>8</v>
      </c>
      <c r="E16" s="71" t="s">
        <v>9</v>
      </c>
      <c r="F16" s="71" t="s">
        <v>10</v>
      </c>
      <c r="G16" s="71" t="s">
        <v>11</v>
      </c>
      <c r="H16" s="71" t="s">
        <v>12</v>
      </c>
      <c r="I16" s="71" t="s">
        <v>13</v>
      </c>
      <c r="J16" s="71" t="s">
        <v>14</v>
      </c>
      <c r="K16" s="71" t="s">
        <v>15</v>
      </c>
      <c r="L16" s="71" t="s">
        <v>16</v>
      </c>
      <c r="M16" s="71" t="s">
        <v>17</v>
      </c>
    </row>
    <row r="17" spans="1:13" ht="12.75">
      <c r="A17" s="1"/>
      <c r="B17" s="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2" t="s">
        <v>18</v>
      </c>
      <c r="B18" s="2"/>
      <c r="C18" s="3" t="s">
        <v>19</v>
      </c>
      <c r="D18" s="2">
        <v>6000</v>
      </c>
      <c r="E18" s="2">
        <v>6000</v>
      </c>
      <c r="F18" s="2">
        <v>6000</v>
      </c>
      <c r="G18" s="2">
        <v>6000</v>
      </c>
      <c r="H18" s="2">
        <v>6000</v>
      </c>
      <c r="I18" s="2">
        <v>6000</v>
      </c>
      <c r="J18" s="2">
        <v>6000</v>
      </c>
      <c r="K18" s="2">
        <v>6000</v>
      </c>
      <c r="L18" s="2">
        <v>6000</v>
      </c>
      <c r="M18" s="2">
        <v>6000</v>
      </c>
    </row>
    <row r="19" spans="1:13" ht="12.75">
      <c r="A19" s="2"/>
      <c r="B19" s="2" t="s">
        <v>20</v>
      </c>
      <c r="C19" s="3" t="s">
        <v>19</v>
      </c>
      <c r="D19" s="2">
        <v>4000</v>
      </c>
      <c r="E19" s="2">
        <v>2000</v>
      </c>
      <c r="F19" s="2">
        <v>2000</v>
      </c>
      <c r="G19" s="12">
        <v>4000</v>
      </c>
      <c r="H19" s="12">
        <v>2000</v>
      </c>
      <c r="I19" s="12">
        <v>2000</v>
      </c>
      <c r="J19" s="12">
        <v>4000</v>
      </c>
      <c r="K19" s="12">
        <v>3000</v>
      </c>
      <c r="L19" s="12">
        <v>3000</v>
      </c>
      <c r="M19" s="12">
        <v>4000</v>
      </c>
    </row>
    <row r="20" spans="1:13" ht="12.75">
      <c r="A20" s="2" t="s">
        <v>21</v>
      </c>
      <c r="B20" s="2"/>
      <c r="C20" s="3" t="s">
        <v>22</v>
      </c>
      <c r="D20" s="2">
        <v>10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10</v>
      </c>
      <c r="M20" s="2">
        <v>10</v>
      </c>
    </row>
    <row r="21" spans="1:13" ht="12.75">
      <c r="A21" s="2" t="s">
        <v>23</v>
      </c>
      <c r="B21" s="2"/>
      <c r="C21" s="3" t="s">
        <v>24</v>
      </c>
      <c r="D21" s="2">
        <v>1000</v>
      </c>
      <c r="E21" s="2">
        <v>1000</v>
      </c>
      <c r="F21" s="2">
        <v>1000</v>
      </c>
      <c r="G21" s="2">
        <v>1000</v>
      </c>
      <c r="H21" s="2">
        <v>1000</v>
      </c>
      <c r="I21" s="2">
        <v>1000</v>
      </c>
      <c r="J21" s="2">
        <v>1000</v>
      </c>
      <c r="K21" s="2">
        <v>1000</v>
      </c>
      <c r="L21" s="2">
        <v>1000</v>
      </c>
      <c r="M21" s="2">
        <v>1000</v>
      </c>
    </row>
    <row r="22" spans="1:13" ht="12.75">
      <c r="A22" s="2"/>
      <c r="B22" s="2" t="s">
        <v>25</v>
      </c>
      <c r="C22" s="3" t="s">
        <v>22</v>
      </c>
      <c r="D22" s="2">
        <v>50</v>
      </c>
      <c r="E22" s="2">
        <v>50</v>
      </c>
      <c r="F22" s="2">
        <v>50</v>
      </c>
      <c r="G22" s="2">
        <v>50</v>
      </c>
      <c r="H22" s="2">
        <v>50</v>
      </c>
      <c r="I22" s="2">
        <v>50</v>
      </c>
      <c r="J22" s="2">
        <v>50</v>
      </c>
      <c r="K22" s="2">
        <v>50</v>
      </c>
      <c r="L22" s="2">
        <v>50</v>
      </c>
      <c r="M22" s="2">
        <v>50</v>
      </c>
    </row>
    <row r="23" spans="1:13" ht="12.75">
      <c r="A23" s="2"/>
      <c r="B23" s="2" t="s">
        <v>26</v>
      </c>
      <c r="C23" s="3" t="s">
        <v>22</v>
      </c>
      <c r="D23" s="2">
        <v>20</v>
      </c>
      <c r="E23" s="2">
        <v>20</v>
      </c>
      <c r="F23" s="2">
        <v>20</v>
      </c>
      <c r="G23" s="2">
        <v>20</v>
      </c>
      <c r="H23" s="2">
        <v>20</v>
      </c>
      <c r="I23" s="2">
        <v>20</v>
      </c>
      <c r="J23" s="2">
        <v>20</v>
      </c>
      <c r="K23" s="2">
        <v>20</v>
      </c>
      <c r="L23" s="2">
        <v>20</v>
      </c>
      <c r="M23" s="2">
        <v>20</v>
      </c>
    </row>
    <row r="24" spans="1:13" ht="12.75">
      <c r="A24" s="2" t="s">
        <v>27</v>
      </c>
      <c r="B24" s="2"/>
      <c r="C24" s="3" t="s">
        <v>2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2"/>
      <c r="B25" s="2" t="s">
        <v>28</v>
      </c>
      <c r="C25" s="3" t="s">
        <v>29</v>
      </c>
      <c r="D25" s="2">
        <v>20</v>
      </c>
      <c r="E25" s="2">
        <v>20</v>
      </c>
      <c r="F25" s="2">
        <v>20</v>
      </c>
      <c r="G25" s="2">
        <v>20</v>
      </c>
      <c r="H25" s="2">
        <v>20</v>
      </c>
      <c r="I25" s="2">
        <v>20</v>
      </c>
      <c r="J25" s="2">
        <v>20</v>
      </c>
      <c r="K25" s="2">
        <v>20</v>
      </c>
      <c r="L25" s="2">
        <v>20</v>
      </c>
      <c r="M25" s="2">
        <v>20</v>
      </c>
    </row>
    <row r="26" spans="1:13" ht="12.75">
      <c r="A26" s="2"/>
      <c r="B26" s="2" t="s">
        <v>30</v>
      </c>
      <c r="C26" s="3" t="s">
        <v>31</v>
      </c>
      <c r="D26" s="2">
        <v>20</v>
      </c>
      <c r="E26" s="2">
        <v>20</v>
      </c>
      <c r="F26" s="2">
        <v>20</v>
      </c>
      <c r="G26" s="2">
        <v>20</v>
      </c>
      <c r="H26" s="2"/>
      <c r="I26" s="73"/>
      <c r="J26" s="73">
        <v>30</v>
      </c>
      <c r="K26" s="2">
        <v>30</v>
      </c>
      <c r="L26" s="2">
        <v>30</v>
      </c>
      <c r="M26" s="2">
        <v>30</v>
      </c>
    </row>
    <row r="27" spans="1:13" ht="12.75">
      <c r="A27" s="2" t="s">
        <v>32</v>
      </c>
      <c r="B27" s="2" t="s">
        <v>28</v>
      </c>
      <c r="C27" s="3" t="s">
        <v>22</v>
      </c>
      <c r="D27" s="2">
        <v>6</v>
      </c>
      <c r="E27" s="2">
        <v>6</v>
      </c>
      <c r="F27" s="2">
        <v>6</v>
      </c>
      <c r="G27" s="2">
        <v>6</v>
      </c>
      <c r="H27" s="2">
        <v>6</v>
      </c>
      <c r="I27" s="2">
        <v>6</v>
      </c>
      <c r="J27" s="2">
        <v>6</v>
      </c>
      <c r="K27" s="2">
        <v>6</v>
      </c>
      <c r="L27" s="2">
        <v>6</v>
      </c>
      <c r="M27" s="2">
        <v>6</v>
      </c>
    </row>
    <row r="28" spans="1:13" ht="12.75">
      <c r="A28" s="2"/>
      <c r="B28" s="2" t="s">
        <v>30</v>
      </c>
      <c r="C28" s="3" t="s">
        <v>22</v>
      </c>
      <c r="D28" s="2">
        <v>24</v>
      </c>
      <c r="E28" s="2">
        <v>24</v>
      </c>
      <c r="F28" s="2">
        <v>24</v>
      </c>
      <c r="G28" s="2">
        <v>24</v>
      </c>
      <c r="H28" s="2">
        <v>24</v>
      </c>
      <c r="I28" s="2">
        <v>80</v>
      </c>
      <c r="J28" s="2">
        <v>24</v>
      </c>
      <c r="K28" s="2">
        <v>24</v>
      </c>
      <c r="L28" s="2">
        <v>24</v>
      </c>
      <c r="M28" s="2">
        <v>24</v>
      </c>
    </row>
    <row r="29" spans="1:13" ht="12.75">
      <c r="A29" s="2" t="s">
        <v>33</v>
      </c>
      <c r="B29" s="2"/>
      <c r="C29" s="3" t="s">
        <v>22</v>
      </c>
      <c r="D29" s="2">
        <v>0.5</v>
      </c>
      <c r="E29" s="2">
        <v>0.5</v>
      </c>
      <c r="F29" s="2">
        <v>0.5</v>
      </c>
      <c r="G29" s="2">
        <v>0.5</v>
      </c>
      <c r="H29" s="2">
        <v>0.5</v>
      </c>
      <c r="I29" s="2">
        <v>0.5</v>
      </c>
      <c r="J29" s="2">
        <v>0.5</v>
      </c>
      <c r="K29" s="2">
        <v>0.5</v>
      </c>
      <c r="L29" s="2">
        <v>0.5</v>
      </c>
      <c r="M29" s="2">
        <v>0.5</v>
      </c>
    </row>
    <row r="30" spans="1:13" ht="12.75">
      <c r="A30" s="2"/>
      <c r="B30" s="2" t="s">
        <v>34</v>
      </c>
      <c r="C30" s="3" t="s">
        <v>22</v>
      </c>
      <c r="D30" s="2">
        <v>6</v>
      </c>
      <c r="E30" s="2">
        <v>6</v>
      </c>
      <c r="F30" s="2">
        <v>6</v>
      </c>
      <c r="G30" s="2">
        <v>6</v>
      </c>
      <c r="H30" s="2">
        <v>6</v>
      </c>
      <c r="I30" s="2">
        <v>6</v>
      </c>
      <c r="J30" s="2">
        <v>6</v>
      </c>
      <c r="K30" s="2">
        <v>6</v>
      </c>
      <c r="L30" s="2">
        <v>6</v>
      </c>
      <c r="M30" s="2">
        <v>6</v>
      </c>
    </row>
    <row r="31" spans="1:13" ht="12.75">
      <c r="A31" s="2"/>
      <c r="B31" s="2" t="s">
        <v>35</v>
      </c>
      <c r="C31" s="3" t="s">
        <v>22</v>
      </c>
      <c r="D31" s="2">
        <v>12</v>
      </c>
      <c r="E31" s="2">
        <v>12</v>
      </c>
      <c r="F31" s="2">
        <v>12</v>
      </c>
      <c r="G31" s="2">
        <v>12</v>
      </c>
      <c r="H31" s="2">
        <v>12</v>
      </c>
      <c r="I31" s="2">
        <v>12</v>
      </c>
      <c r="J31" s="2">
        <v>12</v>
      </c>
      <c r="K31" s="2">
        <v>12</v>
      </c>
      <c r="L31" s="2">
        <v>12</v>
      </c>
      <c r="M31" s="2">
        <v>12</v>
      </c>
    </row>
    <row r="32" spans="1:13" ht="12.75">
      <c r="A32" s="2"/>
      <c r="B32" s="2" t="s">
        <v>36</v>
      </c>
      <c r="C32" s="3" t="s">
        <v>22</v>
      </c>
      <c r="D32" s="2">
        <v>3</v>
      </c>
      <c r="E32" s="2">
        <v>3</v>
      </c>
      <c r="F32" s="2">
        <v>3</v>
      </c>
      <c r="G32" s="2">
        <v>3</v>
      </c>
      <c r="H32" s="2">
        <v>3</v>
      </c>
      <c r="I32" s="2">
        <v>3</v>
      </c>
      <c r="J32" s="2">
        <v>3</v>
      </c>
      <c r="K32" s="2">
        <v>3</v>
      </c>
      <c r="L32" s="2">
        <v>3</v>
      </c>
      <c r="M32" s="2">
        <v>3</v>
      </c>
    </row>
    <row r="33" spans="1:13" ht="12.75">
      <c r="A33" s="2" t="s">
        <v>37</v>
      </c>
      <c r="B33" s="2"/>
      <c r="C33" s="3" t="s">
        <v>38</v>
      </c>
      <c r="D33" s="2">
        <v>200</v>
      </c>
      <c r="E33" s="2">
        <v>200</v>
      </c>
      <c r="F33" s="2">
        <v>200</v>
      </c>
      <c r="G33" s="2">
        <v>200</v>
      </c>
      <c r="H33" s="2">
        <v>200</v>
      </c>
      <c r="I33" s="2">
        <v>200</v>
      </c>
      <c r="J33" s="2">
        <v>200</v>
      </c>
      <c r="K33" s="2">
        <v>200</v>
      </c>
      <c r="L33" s="2">
        <v>200</v>
      </c>
      <c r="M33" s="2">
        <v>200</v>
      </c>
    </row>
    <row r="34" spans="1:13" ht="12.75">
      <c r="A34" s="2"/>
      <c r="B34" s="2" t="s">
        <v>39</v>
      </c>
      <c r="C34" s="3" t="s">
        <v>38</v>
      </c>
      <c r="D34" s="2">
        <v>100</v>
      </c>
      <c r="E34" s="2">
        <v>100</v>
      </c>
      <c r="F34" s="2">
        <v>100</v>
      </c>
      <c r="G34" s="2">
        <v>100</v>
      </c>
      <c r="H34" s="2">
        <v>100</v>
      </c>
      <c r="I34" s="2">
        <v>100</v>
      </c>
      <c r="J34" s="2">
        <v>100</v>
      </c>
      <c r="K34" s="2">
        <v>100</v>
      </c>
      <c r="L34" s="2">
        <v>100</v>
      </c>
      <c r="M34" s="2">
        <v>100</v>
      </c>
    </row>
    <row r="35" spans="1:13" ht="12.75">
      <c r="A35" s="2" t="s">
        <v>40</v>
      </c>
      <c r="B35" s="2"/>
      <c r="C35" s="3" t="s">
        <v>22</v>
      </c>
      <c r="D35" s="2">
        <v>20</v>
      </c>
      <c r="E35" s="2">
        <v>20</v>
      </c>
      <c r="F35" s="2">
        <v>20</v>
      </c>
      <c r="G35" s="2">
        <v>20</v>
      </c>
      <c r="H35" s="2">
        <v>20</v>
      </c>
      <c r="I35" s="2">
        <v>20</v>
      </c>
      <c r="J35" s="2">
        <v>20</v>
      </c>
      <c r="K35" s="2">
        <v>20</v>
      </c>
      <c r="L35" s="2">
        <v>20</v>
      </c>
      <c r="M35" s="2">
        <v>20</v>
      </c>
    </row>
    <row r="36" spans="1:13" ht="12.75">
      <c r="A36" s="2" t="s">
        <v>41</v>
      </c>
      <c r="B36" s="2"/>
      <c r="C36" s="3" t="s">
        <v>22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3</v>
      </c>
    </row>
    <row r="37" spans="1:13" ht="12.75">
      <c r="A37" s="2" t="s">
        <v>42</v>
      </c>
      <c r="B37" s="2"/>
      <c r="C37" s="3" t="s">
        <v>22</v>
      </c>
      <c r="D37" s="2">
        <v>20</v>
      </c>
      <c r="E37" s="2">
        <v>20</v>
      </c>
      <c r="F37" s="2">
        <v>20</v>
      </c>
      <c r="G37" s="2">
        <v>20</v>
      </c>
      <c r="H37" s="2">
        <v>20</v>
      </c>
      <c r="I37" s="2">
        <v>20</v>
      </c>
      <c r="J37" s="2">
        <v>20</v>
      </c>
      <c r="K37" s="2">
        <v>20</v>
      </c>
      <c r="L37" s="2">
        <v>20</v>
      </c>
      <c r="M37" s="2">
        <v>20</v>
      </c>
    </row>
    <row r="38" spans="1:13" ht="12.75">
      <c r="A38" s="2" t="s">
        <v>43</v>
      </c>
      <c r="B38" s="2"/>
      <c r="C38" s="3" t="s">
        <v>22</v>
      </c>
      <c r="D38" s="2">
        <v>30</v>
      </c>
      <c r="E38" s="2">
        <v>30</v>
      </c>
      <c r="F38" s="2">
        <v>30</v>
      </c>
      <c r="G38" s="2">
        <v>30</v>
      </c>
      <c r="H38" s="2">
        <v>30</v>
      </c>
      <c r="I38" s="2">
        <v>30</v>
      </c>
      <c r="J38" s="2">
        <v>30</v>
      </c>
      <c r="K38" s="2">
        <v>30</v>
      </c>
      <c r="L38" s="2">
        <v>30</v>
      </c>
      <c r="M38" s="2">
        <v>30</v>
      </c>
    </row>
    <row r="39" spans="1:13" ht="12.75">
      <c r="A39" s="1" t="s">
        <v>154</v>
      </c>
      <c r="B39" s="2"/>
      <c r="C39" s="3"/>
      <c r="D39" s="70" t="str">
        <f aca="true" t="shared" si="0" ref="D39:M39">+D16</f>
        <v>Kesäo1</v>
      </c>
      <c r="E39" s="70" t="str">
        <f t="shared" si="0"/>
        <v>Syyso1</v>
      </c>
      <c r="F39" s="70" t="str">
        <f t="shared" si="0"/>
        <v>Talvio2</v>
      </c>
      <c r="G39" s="70" t="str">
        <f t="shared" si="0"/>
        <v>Kesäo2</v>
      </c>
      <c r="H39" s="70" t="str">
        <f t="shared" si="0"/>
        <v>Syyso2</v>
      </c>
      <c r="I39" s="70" t="str">
        <f t="shared" si="0"/>
        <v>Talvio3</v>
      </c>
      <c r="J39" s="70" t="str">
        <f t="shared" si="0"/>
        <v>Kesäo3</v>
      </c>
      <c r="K39" s="70" t="str">
        <f t="shared" si="0"/>
        <v>Syyso3</v>
      </c>
      <c r="L39" s="70" t="str">
        <f t="shared" si="0"/>
        <v>Talvio4</v>
      </c>
      <c r="M39" s="70" t="str">
        <f t="shared" si="0"/>
        <v>Kesäo4</v>
      </c>
    </row>
    <row r="40" spans="1:13" ht="12.75">
      <c r="A40" s="1" t="s">
        <v>45</v>
      </c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1"/>
      <c r="B41" s="2" t="s">
        <v>46</v>
      </c>
      <c r="C41" s="3" t="s">
        <v>47</v>
      </c>
      <c r="D41" s="24">
        <v>706</v>
      </c>
      <c r="E41" s="25">
        <v>254</v>
      </c>
      <c r="F41" s="25">
        <v>223</v>
      </c>
      <c r="G41" s="25">
        <v>646</v>
      </c>
      <c r="H41" s="42"/>
      <c r="I41" s="42"/>
      <c r="J41" s="42"/>
      <c r="K41" s="42"/>
      <c r="L41" s="42"/>
      <c r="M41" s="43"/>
    </row>
    <row r="42" spans="1:13" ht="12.75">
      <c r="A42" s="1"/>
      <c r="B42" s="2" t="s">
        <v>48</v>
      </c>
      <c r="C42" s="3" t="s">
        <v>49</v>
      </c>
      <c r="D42" s="26">
        <v>2554</v>
      </c>
      <c r="E42" s="27">
        <v>1947</v>
      </c>
      <c r="F42" s="27">
        <v>2057</v>
      </c>
      <c r="G42" s="27">
        <v>2668</v>
      </c>
      <c r="H42" s="44"/>
      <c r="I42" s="44"/>
      <c r="J42" s="44"/>
      <c r="K42" s="44"/>
      <c r="L42" s="44"/>
      <c r="M42" s="45"/>
    </row>
    <row r="43" spans="1:13" ht="12.75">
      <c r="A43" s="1"/>
      <c r="B43" s="2" t="s">
        <v>50</v>
      </c>
      <c r="C43" s="3" t="s">
        <v>51</v>
      </c>
      <c r="D43" s="28">
        <v>2230</v>
      </c>
      <c r="E43" s="29">
        <v>1780</v>
      </c>
      <c r="F43" s="29">
        <v>1248</v>
      </c>
      <c r="G43" s="29">
        <v>1978</v>
      </c>
      <c r="H43" s="46"/>
      <c r="I43" s="46"/>
      <c r="J43" s="46"/>
      <c r="K43" s="46"/>
      <c r="L43" s="46"/>
      <c r="M43" s="47"/>
    </row>
    <row r="44" spans="1:13" ht="12.75">
      <c r="A44" s="2" t="s">
        <v>52</v>
      </c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 t="s">
        <v>138</v>
      </c>
      <c r="C45" s="3" t="s">
        <v>53</v>
      </c>
      <c r="D45" s="5">
        <v>30</v>
      </c>
      <c r="E45" s="6">
        <v>27</v>
      </c>
      <c r="F45" s="6">
        <v>27</v>
      </c>
      <c r="G45" s="6">
        <v>30</v>
      </c>
      <c r="H45" s="48"/>
      <c r="I45" s="48"/>
      <c r="J45" s="48"/>
      <c r="K45" s="48"/>
      <c r="L45" s="48"/>
      <c r="M45" s="49"/>
    </row>
    <row r="46" spans="1:13" ht="12.75">
      <c r="A46" s="2"/>
      <c r="B46" s="2" t="s">
        <v>48</v>
      </c>
      <c r="C46" s="3" t="s">
        <v>54</v>
      </c>
      <c r="D46" s="7">
        <v>12</v>
      </c>
      <c r="E46" s="8">
        <v>12</v>
      </c>
      <c r="F46" s="8">
        <v>12</v>
      </c>
      <c r="G46" s="8">
        <v>12</v>
      </c>
      <c r="H46" s="50"/>
      <c r="I46" s="50"/>
      <c r="J46" s="50"/>
      <c r="K46" s="50"/>
      <c r="L46" s="50"/>
      <c r="M46" s="51"/>
    </row>
    <row r="47" spans="1:13" ht="12.75">
      <c r="A47" s="2"/>
      <c r="B47" s="2" t="s">
        <v>50</v>
      </c>
      <c r="C47" s="3" t="s">
        <v>55</v>
      </c>
      <c r="D47" s="9">
        <v>15</v>
      </c>
      <c r="E47" s="10">
        <v>15</v>
      </c>
      <c r="F47" s="10">
        <v>15</v>
      </c>
      <c r="G47" s="10">
        <v>15</v>
      </c>
      <c r="H47" s="52"/>
      <c r="I47" s="52"/>
      <c r="J47" s="52"/>
      <c r="K47" s="52"/>
      <c r="L47" s="52"/>
      <c r="M47" s="53"/>
    </row>
    <row r="48" spans="1:13" ht="12.75">
      <c r="A48" s="2" t="s">
        <v>56</v>
      </c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 t="s">
        <v>57</v>
      </c>
      <c r="C49" s="3" t="s">
        <v>58</v>
      </c>
      <c r="D49" s="12">
        <v>400</v>
      </c>
      <c r="E49" s="12">
        <v>100</v>
      </c>
      <c r="F49" s="12">
        <v>120</v>
      </c>
      <c r="G49" s="12">
        <v>500</v>
      </c>
      <c r="H49" s="54"/>
      <c r="I49" s="54"/>
      <c r="J49" s="54"/>
      <c r="K49" s="54"/>
      <c r="L49" s="54"/>
      <c r="M49" s="54"/>
    </row>
    <row r="50" spans="1:13" ht="12.75">
      <c r="A50" s="2"/>
      <c r="B50" s="2" t="s">
        <v>59</v>
      </c>
      <c r="C50" s="3" t="s">
        <v>58</v>
      </c>
      <c r="D50" s="12">
        <v>80</v>
      </c>
      <c r="E50" s="12">
        <v>30</v>
      </c>
      <c r="F50" s="12">
        <v>30</v>
      </c>
      <c r="G50" s="12">
        <v>100</v>
      </c>
      <c r="H50" s="54"/>
      <c r="I50" s="54"/>
      <c r="J50" s="54"/>
      <c r="K50" s="54"/>
      <c r="L50" s="54"/>
      <c r="M50" s="54"/>
    </row>
    <row r="51" spans="1:13" ht="12.75">
      <c r="A51" s="2"/>
      <c r="B51" s="2" t="s">
        <v>60</v>
      </c>
      <c r="C51" s="3" t="s">
        <v>58</v>
      </c>
      <c r="D51" s="12">
        <v>600</v>
      </c>
      <c r="E51" s="12">
        <v>200</v>
      </c>
      <c r="F51" s="12">
        <v>200</v>
      </c>
      <c r="G51" s="12">
        <v>500</v>
      </c>
      <c r="H51" s="54"/>
      <c r="I51" s="54"/>
      <c r="J51" s="54"/>
      <c r="K51" s="54"/>
      <c r="L51" s="54"/>
      <c r="M51" s="54"/>
    </row>
    <row r="52" spans="1:13" ht="12.75">
      <c r="A52" s="2"/>
      <c r="B52" s="2" t="s">
        <v>61</v>
      </c>
      <c r="C52" s="3" t="s">
        <v>58</v>
      </c>
      <c r="D52" s="12">
        <v>500</v>
      </c>
      <c r="E52" s="12">
        <v>200</v>
      </c>
      <c r="F52" s="12">
        <v>200</v>
      </c>
      <c r="G52" s="12">
        <v>500</v>
      </c>
      <c r="H52" s="54"/>
      <c r="I52" s="54"/>
      <c r="J52" s="54"/>
      <c r="K52" s="54"/>
      <c r="L52" s="54"/>
      <c r="M52" s="54"/>
    </row>
    <row r="53" spans="1:13" ht="12.75">
      <c r="A53" s="2"/>
      <c r="B53" s="2" t="s">
        <v>62</v>
      </c>
      <c r="C53" s="3" t="s">
        <v>58</v>
      </c>
      <c r="D53" s="12">
        <v>300</v>
      </c>
      <c r="E53" s="12">
        <v>200</v>
      </c>
      <c r="F53" s="12">
        <v>200</v>
      </c>
      <c r="G53" s="12">
        <v>200</v>
      </c>
      <c r="H53" s="54"/>
      <c r="I53" s="54"/>
      <c r="J53" s="54"/>
      <c r="K53" s="54"/>
      <c r="L53" s="54"/>
      <c r="M53" s="54"/>
    </row>
    <row r="54" spans="1:13" ht="12.75">
      <c r="A54" s="2"/>
      <c r="B54" s="2" t="s">
        <v>63</v>
      </c>
      <c r="C54" s="3" t="s">
        <v>58</v>
      </c>
      <c r="D54" s="12"/>
      <c r="E54" s="12"/>
      <c r="F54" s="12">
        <v>50</v>
      </c>
      <c r="G54" s="12">
        <v>50</v>
      </c>
      <c r="H54" s="54"/>
      <c r="I54" s="54"/>
      <c r="J54" s="54"/>
      <c r="K54" s="54"/>
      <c r="L54" s="54"/>
      <c r="M54" s="54"/>
    </row>
    <row r="55" spans="1:13" ht="12.75">
      <c r="A55" s="2"/>
      <c r="B55" s="2" t="s">
        <v>64</v>
      </c>
      <c r="C55" s="3" t="s">
        <v>58</v>
      </c>
      <c r="D55" s="12">
        <v>100</v>
      </c>
      <c r="E55" s="12"/>
      <c r="F55" s="12"/>
      <c r="G55" s="12"/>
      <c r="H55" s="54"/>
      <c r="I55" s="54"/>
      <c r="J55" s="54"/>
      <c r="K55" s="54"/>
      <c r="L55" s="54"/>
      <c r="M55" s="54"/>
    </row>
    <row r="56" spans="1:13" ht="12.75">
      <c r="A56" s="2"/>
      <c r="B56" s="2" t="s">
        <v>65</v>
      </c>
      <c r="C56" s="3" t="s">
        <v>58</v>
      </c>
      <c r="D56" s="8">
        <v>50</v>
      </c>
      <c r="E56" s="8">
        <v>50</v>
      </c>
      <c r="F56" s="8">
        <v>40</v>
      </c>
      <c r="G56" s="8">
        <v>20</v>
      </c>
      <c r="H56" s="50"/>
      <c r="I56" s="50"/>
      <c r="J56" s="50"/>
      <c r="K56" s="50"/>
      <c r="L56" s="50"/>
      <c r="M56" s="50"/>
    </row>
    <row r="57" spans="1:13" ht="12.75">
      <c r="A57" s="2" t="s">
        <v>66</v>
      </c>
      <c r="B57" s="2"/>
      <c r="C57" s="3" t="s">
        <v>2</v>
      </c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 t="s">
        <v>67</v>
      </c>
      <c r="C58" s="3" t="s">
        <v>58</v>
      </c>
      <c r="D58" s="12">
        <v>80</v>
      </c>
      <c r="E58" s="12">
        <v>80</v>
      </c>
      <c r="F58" s="12">
        <v>40</v>
      </c>
      <c r="G58" s="12">
        <v>100</v>
      </c>
      <c r="H58" s="54"/>
      <c r="I58" s="54"/>
      <c r="J58" s="54"/>
      <c r="K58" s="54"/>
      <c r="L58" s="54"/>
      <c r="M58" s="54"/>
    </row>
    <row r="59" spans="1:13" ht="12.75">
      <c r="A59" s="2"/>
      <c r="B59" s="2" t="s">
        <v>68</v>
      </c>
      <c r="C59" s="3" t="s">
        <v>58</v>
      </c>
      <c r="D59" s="12">
        <v>40</v>
      </c>
      <c r="E59" s="12">
        <v>20</v>
      </c>
      <c r="F59" s="12">
        <v>100</v>
      </c>
      <c r="G59" s="12">
        <v>100</v>
      </c>
      <c r="H59" s="54"/>
      <c r="I59" s="54"/>
      <c r="J59" s="54"/>
      <c r="K59" s="54"/>
      <c r="L59" s="54"/>
      <c r="M59" s="54"/>
    </row>
    <row r="60" spans="1:13" ht="12.75">
      <c r="A60" s="2" t="s">
        <v>69</v>
      </c>
      <c r="B60" s="2"/>
      <c r="C60" s="3" t="s">
        <v>58</v>
      </c>
      <c r="D60" s="13">
        <f aca="true" t="shared" si="1" ref="D60:K60">SUM(D49:D59)</f>
        <v>2150</v>
      </c>
      <c r="E60" s="14">
        <f t="shared" si="1"/>
        <v>880</v>
      </c>
      <c r="F60" s="14">
        <f t="shared" si="1"/>
        <v>980</v>
      </c>
      <c r="G60" s="14">
        <f t="shared" si="1"/>
        <v>2070</v>
      </c>
      <c r="H60" s="14">
        <f t="shared" si="1"/>
        <v>0</v>
      </c>
      <c r="I60" s="14">
        <f t="shared" si="1"/>
        <v>0</v>
      </c>
      <c r="J60" s="14">
        <f t="shared" si="1"/>
        <v>0</v>
      </c>
      <c r="K60" s="14">
        <f t="shared" si="1"/>
        <v>0</v>
      </c>
      <c r="L60" s="14"/>
      <c r="M60" s="15"/>
    </row>
    <row r="61" spans="1:13" ht="12.75">
      <c r="A61" s="2" t="s">
        <v>70</v>
      </c>
      <c r="B61" s="2"/>
      <c r="C61" s="3" t="s">
        <v>2</v>
      </c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 t="s">
        <v>71</v>
      </c>
      <c r="C62" s="3" t="s">
        <v>58</v>
      </c>
      <c r="D62" s="12">
        <v>20</v>
      </c>
      <c r="E62" s="12">
        <v>100</v>
      </c>
      <c r="F62" s="12">
        <v>150</v>
      </c>
      <c r="G62" s="12">
        <v>50</v>
      </c>
      <c r="H62" s="54"/>
      <c r="I62" s="54"/>
      <c r="J62" s="54"/>
      <c r="K62" s="54"/>
      <c r="L62" s="54"/>
      <c r="M62" s="54"/>
    </row>
    <row r="63" spans="1:13" ht="12.75">
      <c r="A63" s="2"/>
      <c r="B63" s="2" t="s">
        <v>72</v>
      </c>
      <c r="C63" s="3" t="s">
        <v>58</v>
      </c>
      <c r="D63" s="12">
        <v>0</v>
      </c>
      <c r="E63" s="12">
        <v>100</v>
      </c>
      <c r="F63" s="12">
        <v>200</v>
      </c>
      <c r="G63" s="12">
        <v>50</v>
      </c>
      <c r="H63" s="54"/>
      <c r="I63" s="54"/>
      <c r="J63" s="54"/>
      <c r="K63" s="54"/>
      <c r="L63" s="54"/>
      <c r="M63" s="54"/>
    </row>
    <row r="64" spans="1:13" ht="12.75">
      <c r="A64" s="2"/>
      <c r="B64" s="2" t="s">
        <v>73</v>
      </c>
      <c r="C64" s="3" t="s">
        <v>58</v>
      </c>
      <c r="D64" s="12">
        <v>50</v>
      </c>
      <c r="E64" s="12">
        <v>150</v>
      </c>
      <c r="F64" s="12">
        <v>100</v>
      </c>
      <c r="G64" s="12">
        <v>50</v>
      </c>
      <c r="H64" s="54"/>
      <c r="I64" s="54"/>
      <c r="J64" s="54"/>
      <c r="K64" s="54"/>
      <c r="L64" s="54"/>
      <c r="M64" s="54"/>
    </row>
    <row r="65" spans="1:13" ht="12.75">
      <c r="A65" s="2" t="s">
        <v>74</v>
      </c>
      <c r="B65" s="2"/>
      <c r="C65" s="3" t="s">
        <v>58</v>
      </c>
      <c r="D65" s="13">
        <f aca="true" t="shared" si="2" ref="D65:K65">SUM(D62:D64)</f>
        <v>70</v>
      </c>
      <c r="E65" s="14">
        <f t="shared" si="2"/>
        <v>350</v>
      </c>
      <c r="F65" s="14">
        <f t="shared" si="2"/>
        <v>450</v>
      </c>
      <c r="G65" s="14">
        <f t="shared" si="2"/>
        <v>150</v>
      </c>
      <c r="H65" s="14">
        <f t="shared" si="2"/>
        <v>0</v>
      </c>
      <c r="I65" s="14">
        <f t="shared" si="2"/>
        <v>0</v>
      </c>
      <c r="J65" s="14">
        <f t="shared" si="2"/>
        <v>0</v>
      </c>
      <c r="K65" s="14">
        <f t="shared" si="2"/>
        <v>0</v>
      </c>
      <c r="L65" s="14"/>
      <c r="M65" s="15"/>
    </row>
    <row r="66" spans="1:13" ht="12.75">
      <c r="A66" s="2" t="s">
        <v>75</v>
      </c>
      <c r="B66" s="2"/>
      <c r="C66" s="3" t="s">
        <v>2</v>
      </c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 t="s">
        <v>76</v>
      </c>
      <c r="C67" s="3" t="s">
        <v>58</v>
      </c>
      <c r="D67" s="12">
        <v>0</v>
      </c>
      <c r="E67" s="12">
        <v>80</v>
      </c>
      <c r="F67" s="12">
        <v>20</v>
      </c>
      <c r="G67" s="12">
        <v>220</v>
      </c>
      <c r="H67" s="54"/>
      <c r="I67" s="54"/>
      <c r="J67" s="54"/>
      <c r="K67" s="54"/>
      <c r="L67" s="54"/>
      <c r="M67" s="54"/>
    </row>
    <row r="68" spans="1:13" ht="12.75">
      <c r="A68" s="2"/>
      <c r="B68" s="2" t="s">
        <v>50</v>
      </c>
      <c r="C68" s="3" t="s">
        <v>58</v>
      </c>
      <c r="D68" s="12">
        <v>50</v>
      </c>
      <c r="E68" s="12">
        <v>50</v>
      </c>
      <c r="F68" s="12">
        <v>80</v>
      </c>
      <c r="G68" s="12">
        <v>50</v>
      </c>
      <c r="H68" s="54"/>
      <c r="I68" s="54"/>
      <c r="J68" s="54"/>
      <c r="K68" s="54"/>
      <c r="L68" s="54"/>
      <c r="M68" s="54"/>
    </row>
    <row r="69" spans="1:13" ht="12.75">
      <c r="A69" s="2"/>
      <c r="B69" s="2" t="s">
        <v>77</v>
      </c>
      <c r="C69" s="3" t="s">
        <v>58</v>
      </c>
      <c r="D69" s="12">
        <v>0</v>
      </c>
      <c r="E69" s="12">
        <v>150</v>
      </c>
      <c r="F69" s="12">
        <v>50</v>
      </c>
      <c r="G69" s="12">
        <v>0</v>
      </c>
      <c r="H69" s="54"/>
      <c r="I69" s="54"/>
      <c r="J69" s="54"/>
      <c r="K69" s="54"/>
      <c r="L69" s="54"/>
      <c r="M69" s="54"/>
    </row>
    <row r="70" spans="1:13" ht="12.75">
      <c r="A70" s="2" t="s">
        <v>78</v>
      </c>
      <c r="B70" s="2"/>
      <c r="C70" s="3" t="s">
        <v>58</v>
      </c>
      <c r="D70" s="13">
        <f aca="true" t="shared" si="3" ref="D70:K70">SUM(D67:D69)</f>
        <v>50</v>
      </c>
      <c r="E70" s="14">
        <f t="shared" si="3"/>
        <v>280</v>
      </c>
      <c r="F70" s="14">
        <f t="shared" si="3"/>
        <v>150</v>
      </c>
      <c r="G70" s="14">
        <f t="shared" si="3"/>
        <v>270</v>
      </c>
      <c r="H70" s="14">
        <f t="shared" si="3"/>
        <v>0</v>
      </c>
      <c r="I70" s="14">
        <f t="shared" si="3"/>
        <v>0</v>
      </c>
      <c r="J70" s="14">
        <f t="shared" si="3"/>
        <v>0</v>
      </c>
      <c r="K70" s="14">
        <f t="shared" si="3"/>
        <v>0</v>
      </c>
      <c r="L70" s="14"/>
      <c r="M70" s="15"/>
    </row>
    <row r="71" spans="1:13" ht="12.75">
      <c r="A71" s="1" t="s">
        <v>79</v>
      </c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1" t="s">
        <v>80</v>
      </c>
      <c r="B72" s="2"/>
      <c r="C72" s="3" t="s">
        <v>2</v>
      </c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 t="s">
        <v>136</v>
      </c>
      <c r="C73" s="3" t="s">
        <v>58</v>
      </c>
      <c r="D73" s="5">
        <v>4000</v>
      </c>
      <c r="E73" s="6">
        <v>3000</v>
      </c>
      <c r="F73" s="6">
        <v>4000</v>
      </c>
      <c r="G73" s="6">
        <v>4000</v>
      </c>
      <c r="H73" s="48"/>
      <c r="I73" s="48"/>
      <c r="J73" s="48"/>
      <c r="K73" s="48"/>
      <c r="L73" s="48"/>
      <c r="M73" s="49"/>
    </row>
    <row r="74" spans="1:13" ht="12.75">
      <c r="A74" s="2"/>
      <c r="B74" s="2" t="s">
        <v>81</v>
      </c>
      <c r="C74" s="3" t="s">
        <v>58</v>
      </c>
      <c r="D74" s="7">
        <v>400</v>
      </c>
      <c r="E74" s="8">
        <v>300</v>
      </c>
      <c r="F74" s="8">
        <v>300</v>
      </c>
      <c r="G74" s="8">
        <v>500</v>
      </c>
      <c r="H74" s="50"/>
      <c r="I74" s="50"/>
      <c r="J74" s="50"/>
      <c r="K74" s="50"/>
      <c r="L74" s="50"/>
      <c r="M74" s="51"/>
    </row>
    <row r="75" spans="1:13" ht="12.75">
      <c r="A75" s="2" t="s">
        <v>82</v>
      </c>
      <c r="B75" s="2"/>
      <c r="C75" s="3" t="s">
        <v>58</v>
      </c>
      <c r="D75" s="9">
        <v>1000</v>
      </c>
      <c r="E75" s="10">
        <v>1000</v>
      </c>
      <c r="F75" s="10">
        <v>1000</v>
      </c>
      <c r="G75" s="10">
        <v>1000</v>
      </c>
      <c r="H75" s="52"/>
      <c r="I75" s="52"/>
      <c r="J75" s="52"/>
      <c r="K75" s="52"/>
      <c r="L75" s="52"/>
      <c r="M75" s="53"/>
    </row>
    <row r="76" spans="1:13" ht="12.75">
      <c r="A76" s="1" t="s">
        <v>27</v>
      </c>
      <c r="B76" s="2"/>
      <c r="C76" s="3" t="s">
        <v>2</v>
      </c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2.75">
      <c r="A77" s="1"/>
      <c r="B77" s="2" t="s">
        <v>83</v>
      </c>
      <c r="C77" s="3" t="s">
        <v>58</v>
      </c>
      <c r="D77" s="5"/>
      <c r="E77" s="6"/>
      <c r="F77" s="6"/>
      <c r="G77" s="6"/>
      <c r="H77" s="48"/>
      <c r="I77" s="48"/>
      <c r="J77" s="48"/>
      <c r="K77" s="48"/>
      <c r="L77" s="48"/>
      <c r="M77" s="49"/>
    </row>
    <row r="78" spans="1:13" ht="12.75">
      <c r="A78" s="2"/>
      <c r="B78" s="2" t="s">
        <v>30</v>
      </c>
      <c r="C78" s="3" t="s">
        <v>58</v>
      </c>
      <c r="D78" s="9"/>
      <c r="E78" s="10"/>
      <c r="F78" s="10"/>
      <c r="G78" s="10"/>
      <c r="H78" s="52"/>
      <c r="I78" s="52"/>
      <c r="J78" s="52"/>
      <c r="K78" s="52"/>
      <c r="L78" s="52"/>
      <c r="M78" s="53"/>
    </row>
    <row r="79" spans="1:13" ht="12.75">
      <c r="A79" s="1" t="s">
        <v>84</v>
      </c>
      <c r="B79" s="2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2.75">
      <c r="A80" s="2" t="s">
        <v>139</v>
      </c>
      <c r="B80" s="2"/>
      <c r="C80" s="3" t="s">
        <v>58</v>
      </c>
      <c r="D80" s="16">
        <v>-20000</v>
      </c>
      <c r="E80" s="17">
        <v>-20000</v>
      </c>
      <c r="F80" s="17">
        <v>0</v>
      </c>
      <c r="G80" s="17">
        <v>0</v>
      </c>
      <c r="H80" s="55"/>
      <c r="I80" s="55"/>
      <c r="J80" s="55"/>
      <c r="K80" s="55"/>
      <c r="L80" s="55"/>
      <c r="M80" s="56"/>
    </row>
    <row r="81" spans="1:13" ht="12.75">
      <c r="A81" s="1" t="s">
        <v>85</v>
      </c>
      <c r="B81" s="2"/>
      <c r="C81" s="3" t="s">
        <v>2</v>
      </c>
      <c r="D81" s="70" t="str">
        <f aca="true" t="shared" si="4" ref="D81:M81">+D16</f>
        <v>Kesäo1</v>
      </c>
      <c r="E81" s="70" t="str">
        <f t="shared" si="4"/>
        <v>Syyso1</v>
      </c>
      <c r="F81" s="70" t="str">
        <f t="shared" si="4"/>
        <v>Talvio2</v>
      </c>
      <c r="G81" s="70" t="str">
        <f t="shared" si="4"/>
        <v>Kesäo2</v>
      </c>
      <c r="H81" s="70" t="str">
        <f t="shared" si="4"/>
        <v>Syyso2</v>
      </c>
      <c r="I81" s="70" t="str">
        <f t="shared" si="4"/>
        <v>Talvio3</v>
      </c>
      <c r="J81" s="70" t="str">
        <f t="shared" si="4"/>
        <v>Kesäo3</v>
      </c>
      <c r="K81" s="70" t="str">
        <f t="shared" si="4"/>
        <v>Syyso3</v>
      </c>
      <c r="L81" s="70" t="str">
        <f t="shared" si="4"/>
        <v>Talvio4</v>
      </c>
      <c r="M81" s="70" t="str">
        <f t="shared" si="4"/>
        <v>Kesäo4</v>
      </c>
    </row>
    <row r="82" spans="1:13" ht="12.75">
      <c r="A82" s="2"/>
      <c r="B82" s="2" t="s">
        <v>46</v>
      </c>
      <c r="C82" s="3" t="s">
        <v>58</v>
      </c>
      <c r="D82" s="18">
        <f aca="true" t="shared" si="5" ref="D82:M83">+D45*D41</f>
        <v>21180</v>
      </c>
      <c r="E82" s="18">
        <f t="shared" si="5"/>
        <v>6858</v>
      </c>
      <c r="F82" s="18">
        <f t="shared" si="5"/>
        <v>6021</v>
      </c>
      <c r="G82" s="18">
        <f t="shared" si="5"/>
        <v>19380</v>
      </c>
      <c r="H82" s="18">
        <f t="shared" si="5"/>
        <v>0</v>
      </c>
      <c r="I82" s="18">
        <f t="shared" si="5"/>
        <v>0</v>
      </c>
      <c r="J82" s="18">
        <f t="shared" si="5"/>
        <v>0</v>
      </c>
      <c r="K82" s="18">
        <f t="shared" si="5"/>
        <v>0</v>
      </c>
      <c r="L82" s="18">
        <f t="shared" si="5"/>
        <v>0</v>
      </c>
      <c r="M82" s="18">
        <f t="shared" si="5"/>
        <v>0</v>
      </c>
    </row>
    <row r="83" spans="1:13" ht="12.75">
      <c r="A83" s="2"/>
      <c r="B83" s="2" t="s">
        <v>48</v>
      </c>
      <c r="C83" s="3" t="s">
        <v>58</v>
      </c>
      <c r="D83" s="18">
        <f t="shared" si="5"/>
        <v>30648</v>
      </c>
      <c r="E83" s="18">
        <f t="shared" si="5"/>
        <v>23364</v>
      </c>
      <c r="F83" s="18">
        <f t="shared" si="5"/>
        <v>24684</v>
      </c>
      <c r="G83" s="18">
        <f t="shared" si="5"/>
        <v>32016</v>
      </c>
      <c r="H83" s="18">
        <f t="shared" si="5"/>
        <v>0</v>
      </c>
      <c r="I83" s="18">
        <f t="shared" si="5"/>
        <v>0</v>
      </c>
      <c r="J83" s="18">
        <f t="shared" si="5"/>
        <v>0</v>
      </c>
      <c r="K83" s="18">
        <f t="shared" si="5"/>
        <v>0</v>
      </c>
      <c r="L83" s="18">
        <f t="shared" si="5"/>
        <v>0</v>
      </c>
      <c r="M83" s="18">
        <f t="shared" si="5"/>
        <v>0</v>
      </c>
    </row>
    <row r="84" spans="1:13" ht="12.75">
      <c r="A84" s="2"/>
      <c r="B84" s="2" t="s">
        <v>86</v>
      </c>
      <c r="C84" s="3" t="s">
        <v>58</v>
      </c>
      <c r="D84" s="18">
        <f aca="true" t="shared" si="6" ref="D84:M84">+D82*0.1</f>
        <v>2118</v>
      </c>
      <c r="E84" s="18">
        <f t="shared" si="6"/>
        <v>685.8000000000001</v>
      </c>
      <c r="F84" s="18">
        <f t="shared" si="6"/>
        <v>602.1</v>
      </c>
      <c r="G84" s="18">
        <f t="shared" si="6"/>
        <v>1938</v>
      </c>
      <c r="H84" s="18">
        <f t="shared" si="6"/>
        <v>0</v>
      </c>
      <c r="I84" s="18">
        <f t="shared" si="6"/>
        <v>0</v>
      </c>
      <c r="J84" s="18">
        <f t="shared" si="6"/>
        <v>0</v>
      </c>
      <c r="K84" s="18">
        <f t="shared" si="6"/>
        <v>0</v>
      </c>
      <c r="L84" s="18">
        <f t="shared" si="6"/>
        <v>0</v>
      </c>
      <c r="M84" s="18">
        <f t="shared" si="6"/>
        <v>0</v>
      </c>
    </row>
    <row r="85" spans="1:13" ht="12.75">
      <c r="A85" s="2"/>
      <c r="B85" s="2" t="s">
        <v>50</v>
      </c>
      <c r="C85" s="3" t="s">
        <v>58</v>
      </c>
      <c r="D85" s="18">
        <f aca="true" t="shared" si="7" ref="D85:M85">+D47*D43</f>
        <v>33450</v>
      </c>
      <c r="E85" s="18">
        <f t="shared" si="7"/>
        <v>26700</v>
      </c>
      <c r="F85" s="18">
        <f t="shared" si="7"/>
        <v>18720</v>
      </c>
      <c r="G85" s="18">
        <f t="shared" si="7"/>
        <v>29670</v>
      </c>
      <c r="H85" s="18">
        <f t="shared" si="7"/>
        <v>0</v>
      </c>
      <c r="I85" s="18">
        <f t="shared" si="7"/>
        <v>0</v>
      </c>
      <c r="J85" s="18">
        <f t="shared" si="7"/>
        <v>0</v>
      </c>
      <c r="K85" s="18">
        <f t="shared" si="7"/>
        <v>0</v>
      </c>
      <c r="L85" s="18">
        <f t="shared" si="7"/>
        <v>0</v>
      </c>
      <c r="M85" s="18">
        <f t="shared" si="7"/>
        <v>0</v>
      </c>
    </row>
    <row r="86" spans="1:13" ht="12.75">
      <c r="A86" s="2"/>
      <c r="B86" s="2"/>
      <c r="C86" s="3" t="s">
        <v>2</v>
      </c>
      <c r="D86" s="2"/>
      <c r="E86" s="18"/>
      <c r="F86" s="18"/>
      <c r="G86" s="18"/>
      <c r="H86" s="18"/>
      <c r="I86" s="18"/>
      <c r="J86" s="18"/>
      <c r="K86" s="18"/>
      <c r="L86" s="18"/>
      <c r="M86" s="18"/>
    </row>
    <row r="87" spans="1:13" ht="12.75">
      <c r="A87" s="2" t="s">
        <v>87</v>
      </c>
      <c r="B87" s="2"/>
      <c r="C87" s="3" t="s">
        <v>58</v>
      </c>
      <c r="D87" s="18">
        <f aca="true" t="shared" si="8" ref="D87:M87">SUM(D82:D86)</f>
        <v>87396</v>
      </c>
      <c r="E87" s="18">
        <f t="shared" si="8"/>
        <v>57607.8</v>
      </c>
      <c r="F87" s="18">
        <f t="shared" si="8"/>
        <v>50027.1</v>
      </c>
      <c r="G87" s="18">
        <f t="shared" si="8"/>
        <v>83004</v>
      </c>
      <c r="H87" s="18">
        <f t="shared" si="8"/>
        <v>0</v>
      </c>
      <c r="I87" s="18">
        <f t="shared" si="8"/>
        <v>0</v>
      </c>
      <c r="J87" s="18">
        <f t="shared" si="8"/>
        <v>0</v>
      </c>
      <c r="K87" s="18">
        <f t="shared" si="8"/>
        <v>0</v>
      </c>
      <c r="L87" s="18">
        <f t="shared" si="8"/>
        <v>0</v>
      </c>
      <c r="M87" s="18">
        <f t="shared" si="8"/>
        <v>0</v>
      </c>
    </row>
    <row r="88" spans="1:13" ht="12.75">
      <c r="A88" s="2"/>
      <c r="B88" s="2" t="s">
        <v>88</v>
      </c>
      <c r="C88" s="3" t="s">
        <v>58</v>
      </c>
      <c r="D88" s="2">
        <v>45</v>
      </c>
      <c r="E88" s="18">
        <f aca="true" t="shared" si="9" ref="E88:M88">+E36*D124/100</f>
        <v>524.37</v>
      </c>
      <c r="F88" s="18">
        <f t="shared" si="9"/>
        <v>345.6468</v>
      </c>
      <c r="G88" s="18">
        <f t="shared" si="9"/>
        <v>300.1626</v>
      </c>
      <c r="H88" s="18">
        <f t="shared" si="9"/>
        <v>498.02399999999994</v>
      </c>
      <c r="I88" s="18">
        <f t="shared" si="9"/>
        <v>0</v>
      </c>
      <c r="J88" s="18">
        <f t="shared" si="9"/>
        <v>0</v>
      </c>
      <c r="K88" s="18">
        <f t="shared" si="9"/>
        <v>0</v>
      </c>
      <c r="L88" s="18">
        <f t="shared" si="9"/>
        <v>0</v>
      </c>
      <c r="M88" s="18">
        <f t="shared" si="9"/>
        <v>0</v>
      </c>
    </row>
    <row r="89" spans="1:13" ht="12.75">
      <c r="A89" s="2" t="s">
        <v>89</v>
      </c>
      <c r="B89" s="2"/>
      <c r="C89" s="3" t="s">
        <v>58</v>
      </c>
      <c r="D89" s="18">
        <f aca="true" t="shared" si="10" ref="D89:M89">+D87-D88</f>
        <v>87351</v>
      </c>
      <c r="E89" s="18">
        <f t="shared" si="10"/>
        <v>57083.43</v>
      </c>
      <c r="F89" s="18">
        <f t="shared" si="10"/>
        <v>49681.453199999996</v>
      </c>
      <c r="G89" s="18">
        <f t="shared" si="10"/>
        <v>82703.8374</v>
      </c>
      <c r="H89" s="18">
        <f t="shared" si="10"/>
        <v>-498.02399999999994</v>
      </c>
      <c r="I89" s="18">
        <f t="shared" si="10"/>
        <v>0</v>
      </c>
      <c r="J89" s="18">
        <f t="shared" si="10"/>
        <v>0</v>
      </c>
      <c r="K89" s="18">
        <f t="shared" si="10"/>
        <v>0</v>
      </c>
      <c r="L89" s="18">
        <f t="shared" si="10"/>
        <v>0</v>
      </c>
      <c r="M89" s="18">
        <f t="shared" si="10"/>
        <v>0</v>
      </c>
    </row>
    <row r="90" spans="1:13" ht="12.75">
      <c r="A90" s="2" t="s">
        <v>90</v>
      </c>
      <c r="B90" s="2"/>
      <c r="C90" s="3" t="s">
        <v>2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ht="12.75">
      <c r="A91" s="2"/>
      <c r="B91" s="2" t="s">
        <v>91</v>
      </c>
      <c r="C91" s="3" t="s">
        <v>53</v>
      </c>
      <c r="D91" s="30">
        <v>2.29</v>
      </c>
      <c r="E91" s="31">
        <v>3.15</v>
      </c>
      <c r="F91" s="31">
        <v>3.59</v>
      </c>
      <c r="G91" s="31">
        <v>2.23</v>
      </c>
      <c r="H91" s="57"/>
      <c r="I91" s="57"/>
      <c r="J91" s="57"/>
      <c r="K91" s="57"/>
      <c r="L91" s="57"/>
      <c r="M91" s="58"/>
    </row>
    <row r="92" spans="1:13" ht="12.75">
      <c r="A92" s="2"/>
      <c r="B92" s="2" t="s">
        <v>48</v>
      </c>
      <c r="C92" s="3" t="s">
        <v>54</v>
      </c>
      <c r="D92" s="32">
        <v>6.56</v>
      </c>
      <c r="E92" s="33">
        <v>6.33</v>
      </c>
      <c r="F92" s="33">
        <v>6.19</v>
      </c>
      <c r="G92" s="33">
        <v>7.2</v>
      </c>
      <c r="H92" s="59"/>
      <c r="I92" s="59"/>
      <c r="J92" s="59"/>
      <c r="K92" s="59"/>
      <c r="L92" s="59"/>
      <c r="M92" s="60"/>
    </row>
    <row r="93" spans="1:13" ht="12.75">
      <c r="A93" s="2"/>
      <c r="B93" s="2" t="s">
        <v>92</v>
      </c>
      <c r="C93" s="3" t="s">
        <v>22</v>
      </c>
      <c r="D93" s="34">
        <v>75</v>
      </c>
      <c r="E93" s="35">
        <v>75</v>
      </c>
      <c r="F93" s="35">
        <v>75</v>
      </c>
      <c r="G93" s="35">
        <v>75</v>
      </c>
      <c r="H93" s="61"/>
      <c r="I93" s="61"/>
      <c r="J93" s="61"/>
      <c r="K93" s="61"/>
      <c r="L93" s="61"/>
      <c r="M93" s="62"/>
    </row>
    <row r="94" spans="1:13" ht="12.75">
      <c r="A94" s="2"/>
      <c r="B94" s="2" t="s">
        <v>50</v>
      </c>
      <c r="C94" s="3" t="s">
        <v>93</v>
      </c>
      <c r="D94" s="36">
        <v>5.1</v>
      </c>
      <c r="E94" s="37">
        <v>5.1</v>
      </c>
      <c r="F94" s="37">
        <v>4.72</v>
      </c>
      <c r="G94" s="37">
        <v>4.48</v>
      </c>
      <c r="H94" s="63"/>
      <c r="I94" s="63"/>
      <c r="J94" s="63"/>
      <c r="K94" s="63"/>
      <c r="L94" s="63"/>
      <c r="M94" s="64"/>
    </row>
    <row r="95" spans="1:13" ht="12.75">
      <c r="A95" s="2" t="s">
        <v>94</v>
      </c>
      <c r="B95" s="2"/>
      <c r="C95" s="3" t="s">
        <v>58</v>
      </c>
      <c r="D95" s="18">
        <f aca="true" t="shared" si="11" ref="D95:M95">+D91*D41+D92*D42+D94*D43+(100-D93)*D84/100</f>
        <v>30273.48</v>
      </c>
      <c r="E95" s="18">
        <f t="shared" si="11"/>
        <v>22374.06</v>
      </c>
      <c r="F95" s="18">
        <f t="shared" si="11"/>
        <v>19574.485</v>
      </c>
      <c r="G95" s="18">
        <f t="shared" si="11"/>
        <v>29996.120000000003</v>
      </c>
      <c r="H95" s="18">
        <f t="shared" si="11"/>
        <v>0</v>
      </c>
      <c r="I95" s="18">
        <f t="shared" si="11"/>
        <v>0</v>
      </c>
      <c r="J95" s="18">
        <f t="shared" si="11"/>
        <v>0</v>
      </c>
      <c r="K95" s="18">
        <f t="shared" si="11"/>
        <v>0</v>
      </c>
      <c r="L95" s="18">
        <f t="shared" si="11"/>
        <v>0</v>
      </c>
      <c r="M95" s="18">
        <f t="shared" si="11"/>
        <v>0</v>
      </c>
    </row>
    <row r="96" spans="1:13" ht="12.75">
      <c r="A96" s="2" t="s">
        <v>95</v>
      </c>
      <c r="B96" s="2"/>
      <c r="C96" s="3" t="s">
        <v>58</v>
      </c>
      <c r="D96" s="18">
        <f aca="true" t="shared" si="12" ref="D96:M96">+D89-D95</f>
        <v>57077.520000000004</v>
      </c>
      <c r="E96" s="18">
        <f t="shared" si="12"/>
        <v>34709.369999999995</v>
      </c>
      <c r="F96" s="18">
        <f t="shared" si="12"/>
        <v>30106.968199999996</v>
      </c>
      <c r="G96" s="18">
        <f t="shared" si="12"/>
        <v>52707.7174</v>
      </c>
      <c r="H96" s="18">
        <f t="shared" si="12"/>
        <v>-498.02399999999994</v>
      </c>
      <c r="I96" s="18">
        <f t="shared" si="12"/>
        <v>0</v>
      </c>
      <c r="J96" s="18">
        <f t="shared" si="12"/>
        <v>0</v>
      </c>
      <c r="K96" s="18">
        <f t="shared" si="12"/>
        <v>0</v>
      </c>
      <c r="L96" s="18">
        <f t="shared" si="12"/>
        <v>0</v>
      </c>
      <c r="M96" s="18">
        <f t="shared" si="12"/>
        <v>0</v>
      </c>
    </row>
    <row r="97" spans="1:13" ht="12.75">
      <c r="A97" s="2" t="s">
        <v>96</v>
      </c>
      <c r="B97" s="2"/>
      <c r="C97" s="3" t="s">
        <v>2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ht="12.75">
      <c r="A98" s="2" t="s">
        <v>97</v>
      </c>
      <c r="B98" s="2"/>
      <c r="C98" s="3" t="s">
        <v>58</v>
      </c>
      <c r="D98" s="18">
        <f aca="true" t="shared" si="13" ref="D98:M98">+D18+D19</f>
        <v>10000</v>
      </c>
      <c r="E98" s="18">
        <f t="shared" si="13"/>
        <v>8000</v>
      </c>
      <c r="F98" s="18">
        <f t="shared" si="13"/>
        <v>8000</v>
      </c>
      <c r="G98" s="18">
        <f t="shared" si="13"/>
        <v>10000</v>
      </c>
      <c r="H98" s="18">
        <f t="shared" si="13"/>
        <v>8000</v>
      </c>
      <c r="I98" s="18">
        <f t="shared" si="13"/>
        <v>8000</v>
      </c>
      <c r="J98" s="18">
        <f t="shared" si="13"/>
        <v>10000</v>
      </c>
      <c r="K98" s="18">
        <f t="shared" si="13"/>
        <v>9000</v>
      </c>
      <c r="L98" s="18">
        <f t="shared" si="13"/>
        <v>9000</v>
      </c>
      <c r="M98" s="18">
        <f t="shared" si="13"/>
        <v>10000</v>
      </c>
    </row>
    <row r="99" spans="1:13" ht="12.75">
      <c r="A99" s="2" t="s">
        <v>98</v>
      </c>
      <c r="B99" s="2"/>
      <c r="C99" s="3" t="s">
        <v>58</v>
      </c>
      <c r="D99" s="18">
        <f aca="true" t="shared" si="14" ref="D99:M99">+D60</f>
        <v>2150</v>
      </c>
      <c r="E99" s="18">
        <f t="shared" si="14"/>
        <v>880</v>
      </c>
      <c r="F99" s="18">
        <f t="shared" si="14"/>
        <v>980</v>
      </c>
      <c r="G99" s="18">
        <f t="shared" si="14"/>
        <v>2070</v>
      </c>
      <c r="H99" s="18">
        <f t="shared" si="14"/>
        <v>0</v>
      </c>
      <c r="I99" s="18">
        <f t="shared" si="14"/>
        <v>0</v>
      </c>
      <c r="J99" s="18">
        <f t="shared" si="14"/>
        <v>0</v>
      </c>
      <c r="K99" s="18">
        <f t="shared" si="14"/>
        <v>0</v>
      </c>
      <c r="L99" s="18">
        <f t="shared" si="14"/>
        <v>0</v>
      </c>
      <c r="M99" s="18">
        <f t="shared" si="14"/>
        <v>0</v>
      </c>
    </row>
    <row r="100" spans="1:13" ht="12.75">
      <c r="A100" s="2" t="s">
        <v>99</v>
      </c>
      <c r="B100" s="2"/>
      <c r="C100" s="3" t="s">
        <v>58</v>
      </c>
      <c r="D100" s="18">
        <f aca="true" t="shared" si="15" ref="D100:M100">+D65</f>
        <v>70</v>
      </c>
      <c r="E100" s="18">
        <f t="shared" si="15"/>
        <v>350</v>
      </c>
      <c r="F100" s="18">
        <f t="shared" si="15"/>
        <v>450</v>
      </c>
      <c r="G100" s="18">
        <f t="shared" si="15"/>
        <v>150</v>
      </c>
      <c r="H100" s="18">
        <f t="shared" si="15"/>
        <v>0</v>
      </c>
      <c r="I100" s="18">
        <f t="shared" si="15"/>
        <v>0</v>
      </c>
      <c r="J100" s="18">
        <f t="shared" si="15"/>
        <v>0</v>
      </c>
      <c r="K100" s="18">
        <f t="shared" si="15"/>
        <v>0</v>
      </c>
      <c r="L100" s="18">
        <f t="shared" si="15"/>
        <v>0</v>
      </c>
      <c r="M100" s="18">
        <f t="shared" si="15"/>
        <v>0</v>
      </c>
    </row>
    <row r="101" spans="1:13" ht="12.75">
      <c r="A101" s="2" t="s">
        <v>100</v>
      </c>
      <c r="B101" s="2"/>
      <c r="C101" s="3" t="s">
        <v>58</v>
      </c>
      <c r="D101" s="18">
        <f aca="true" t="shared" si="16" ref="D101:M101">+D70</f>
        <v>50</v>
      </c>
      <c r="E101" s="18">
        <f t="shared" si="16"/>
        <v>280</v>
      </c>
      <c r="F101" s="18">
        <f t="shared" si="16"/>
        <v>150</v>
      </c>
      <c r="G101" s="18">
        <f t="shared" si="16"/>
        <v>270</v>
      </c>
      <c r="H101" s="18">
        <f t="shared" si="16"/>
        <v>0</v>
      </c>
      <c r="I101" s="18">
        <f t="shared" si="16"/>
        <v>0</v>
      </c>
      <c r="J101" s="18">
        <f t="shared" si="16"/>
        <v>0</v>
      </c>
      <c r="K101" s="18">
        <f t="shared" si="16"/>
        <v>0</v>
      </c>
      <c r="L101" s="18">
        <f t="shared" si="16"/>
        <v>0</v>
      </c>
      <c r="M101" s="18">
        <f t="shared" si="16"/>
        <v>0</v>
      </c>
    </row>
    <row r="102" spans="1:13" ht="12.75">
      <c r="A102" s="2" t="s">
        <v>101</v>
      </c>
      <c r="B102" s="2"/>
      <c r="C102" s="3" t="s">
        <v>58</v>
      </c>
      <c r="D102" s="18">
        <f aca="true" t="shared" si="17" ref="D102:M102">+D74</f>
        <v>400</v>
      </c>
      <c r="E102" s="18">
        <f t="shared" si="17"/>
        <v>300</v>
      </c>
      <c r="F102" s="18">
        <f t="shared" si="17"/>
        <v>300</v>
      </c>
      <c r="G102" s="18">
        <f t="shared" si="17"/>
        <v>500</v>
      </c>
      <c r="H102" s="18">
        <f t="shared" si="17"/>
        <v>0</v>
      </c>
      <c r="I102" s="18">
        <f t="shared" si="17"/>
        <v>0</v>
      </c>
      <c r="J102" s="18">
        <f t="shared" si="17"/>
        <v>0</v>
      </c>
      <c r="K102" s="18">
        <f t="shared" si="17"/>
        <v>0</v>
      </c>
      <c r="L102" s="18">
        <f t="shared" si="17"/>
        <v>0</v>
      </c>
      <c r="M102" s="18">
        <f t="shared" si="17"/>
        <v>0</v>
      </c>
    </row>
    <row r="103" spans="1:13" ht="12.75">
      <c r="A103" s="2" t="s">
        <v>102</v>
      </c>
      <c r="B103" s="2"/>
      <c r="C103" s="3" t="s">
        <v>58</v>
      </c>
      <c r="D103" s="18">
        <f aca="true" t="shared" si="18" ref="D103:M103">(+D82+D83+D85)*D20/100+0.4*D84</f>
        <v>9375</v>
      </c>
      <c r="E103" s="18">
        <f t="shared" si="18"/>
        <v>5966.5199999999995</v>
      </c>
      <c r="F103" s="18">
        <f t="shared" si="18"/>
        <v>5183.34</v>
      </c>
      <c r="G103" s="18">
        <f t="shared" si="18"/>
        <v>8881.800000000001</v>
      </c>
      <c r="H103" s="18">
        <f t="shared" si="18"/>
        <v>0</v>
      </c>
      <c r="I103" s="18">
        <f t="shared" si="18"/>
        <v>0</v>
      </c>
      <c r="J103" s="18">
        <f t="shared" si="18"/>
        <v>0</v>
      </c>
      <c r="K103" s="18">
        <f t="shared" si="18"/>
        <v>0</v>
      </c>
      <c r="L103" s="18">
        <f t="shared" si="18"/>
        <v>0</v>
      </c>
      <c r="M103" s="18">
        <f t="shared" si="18"/>
        <v>0</v>
      </c>
    </row>
    <row r="104" spans="1:13" ht="12.75">
      <c r="A104" s="2" t="s">
        <v>103</v>
      </c>
      <c r="B104" s="2"/>
      <c r="C104" s="3" t="s">
        <v>58</v>
      </c>
      <c r="D104" s="18">
        <f aca="true" t="shared" si="19" ref="D104:M104">+D75</f>
        <v>1000</v>
      </c>
      <c r="E104" s="18">
        <f t="shared" si="19"/>
        <v>1000</v>
      </c>
      <c r="F104" s="18">
        <f t="shared" si="19"/>
        <v>1000</v>
      </c>
      <c r="G104" s="18">
        <f t="shared" si="19"/>
        <v>1000</v>
      </c>
      <c r="H104" s="18">
        <f t="shared" si="19"/>
        <v>0</v>
      </c>
      <c r="I104" s="18">
        <f t="shared" si="19"/>
        <v>0</v>
      </c>
      <c r="J104" s="18">
        <f t="shared" si="19"/>
        <v>0</v>
      </c>
      <c r="K104" s="18">
        <f t="shared" si="19"/>
        <v>0</v>
      </c>
      <c r="L104" s="18">
        <f t="shared" si="19"/>
        <v>0</v>
      </c>
      <c r="M104" s="18">
        <f t="shared" si="19"/>
        <v>0</v>
      </c>
    </row>
    <row r="105" spans="1:13" ht="12.75">
      <c r="A105" s="2" t="s">
        <v>104</v>
      </c>
      <c r="B105" s="2"/>
      <c r="C105" s="3" t="s">
        <v>58</v>
      </c>
      <c r="D105" s="18">
        <f aca="true" t="shared" si="20" ref="D105:M105">SUM(D98:D104)</f>
        <v>23045</v>
      </c>
      <c r="E105" s="18">
        <f t="shared" si="20"/>
        <v>16776.52</v>
      </c>
      <c r="F105" s="18">
        <f t="shared" si="20"/>
        <v>16063.34</v>
      </c>
      <c r="G105" s="18">
        <f t="shared" si="20"/>
        <v>22871.800000000003</v>
      </c>
      <c r="H105" s="18">
        <f t="shared" si="20"/>
        <v>8000</v>
      </c>
      <c r="I105" s="18">
        <f t="shared" si="20"/>
        <v>8000</v>
      </c>
      <c r="J105" s="18">
        <f t="shared" si="20"/>
        <v>10000</v>
      </c>
      <c r="K105" s="18">
        <f t="shared" si="20"/>
        <v>9000</v>
      </c>
      <c r="L105" s="18">
        <f t="shared" si="20"/>
        <v>9000</v>
      </c>
      <c r="M105" s="18">
        <f t="shared" si="20"/>
        <v>10000</v>
      </c>
    </row>
    <row r="106" spans="1:13" ht="12.75">
      <c r="A106" s="2" t="s">
        <v>105</v>
      </c>
      <c r="B106" s="2"/>
      <c r="C106" s="3" t="s">
        <v>58</v>
      </c>
      <c r="D106" s="18">
        <f aca="true" t="shared" si="21" ref="D106:M106">+D96-D105</f>
        <v>34032.520000000004</v>
      </c>
      <c r="E106" s="18">
        <f t="shared" si="21"/>
        <v>17932.849999999995</v>
      </c>
      <c r="F106" s="18">
        <f t="shared" si="21"/>
        <v>14043.628199999996</v>
      </c>
      <c r="G106" s="18">
        <f t="shared" si="21"/>
        <v>29835.9174</v>
      </c>
      <c r="H106" s="18">
        <f t="shared" si="21"/>
        <v>-8498.024</v>
      </c>
      <c r="I106" s="18">
        <f t="shared" si="21"/>
        <v>-8000</v>
      </c>
      <c r="J106" s="18">
        <f t="shared" si="21"/>
        <v>-10000</v>
      </c>
      <c r="K106" s="18">
        <f t="shared" si="21"/>
        <v>-9000</v>
      </c>
      <c r="L106" s="18">
        <f t="shared" si="21"/>
        <v>-9000</v>
      </c>
      <c r="M106" s="18">
        <f t="shared" si="21"/>
        <v>-10000</v>
      </c>
    </row>
    <row r="107" spans="1:13" ht="12.75">
      <c r="A107" s="2" t="s">
        <v>106</v>
      </c>
      <c r="B107" s="2"/>
      <c r="C107" s="3" t="s">
        <v>2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ht="12.75">
      <c r="A108" s="2" t="s">
        <v>107</v>
      </c>
      <c r="B108" s="2"/>
      <c r="C108" s="3" t="s">
        <v>58</v>
      </c>
      <c r="D108" s="18">
        <v>4046</v>
      </c>
      <c r="E108" s="18">
        <f>(D122+E78)*E28/3/100</f>
        <v>3722.32</v>
      </c>
      <c r="F108" s="18">
        <f>(E122+F78)*F28/3/100</f>
        <v>3424.5344</v>
      </c>
      <c r="G108" s="18">
        <f>(F122+G78)*G28/3/100</f>
        <v>3150.571648</v>
      </c>
      <c r="H108" s="18">
        <f>(G122+H78)*H28/3/100</f>
        <v>2898.5259161600006</v>
      </c>
      <c r="I108" s="18">
        <f>(H122+I78)*I28/100</f>
        <v>26666.43842867201</v>
      </c>
      <c r="J108" s="18">
        <f>(I122+J78)*J28/3/100</f>
        <v>533.32876857344</v>
      </c>
      <c r="K108" s="18">
        <f>(J122+K78)*K28/3/100</f>
        <v>490.6624670875648</v>
      </c>
      <c r="L108" s="18">
        <f>(K122+L78)*L28/3/100</f>
        <v>451.4094697205596</v>
      </c>
      <c r="M108" s="18">
        <f>(L122+M78)*M28/3/100</f>
        <v>415.2967121429149</v>
      </c>
    </row>
    <row r="109" spans="1:13" ht="12.75">
      <c r="A109" s="2" t="s">
        <v>108</v>
      </c>
      <c r="B109" s="2"/>
      <c r="C109" s="3" t="s">
        <v>58</v>
      </c>
      <c r="D109" s="18">
        <v>2108</v>
      </c>
      <c r="E109" s="18">
        <f aca="true" t="shared" si="22" ref="E109:M109">(D121+E77)*E27/3/100</f>
        <v>2065.46</v>
      </c>
      <c r="F109" s="18">
        <f t="shared" si="22"/>
        <v>2024.1508</v>
      </c>
      <c r="G109" s="18">
        <f t="shared" si="22"/>
        <v>1983.6677839999998</v>
      </c>
      <c r="H109" s="18">
        <f t="shared" si="22"/>
        <v>1943.9944283199998</v>
      </c>
      <c r="I109" s="18">
        <f t="shared" si="22"/>
        <v>1905.1145397536</v>
      </c>
      <c r="J109" s="18">
        <f t="shared" si="22"/>
        <v>1867.0122489585276</v>
      </c>
      <c r="K109" s="18">
        <f t="shared" si="22"/>
        <v>1829.672003979357</v>
      </c>
      <c r="L109" s="18">
        <f t="shared" si="22"/>
        <v>1793.0785638997695</v>
      </c>
      <c r="M109" s="18">
        <f t="shared" si="22"/>
        <v>1757.2169926217746</v>
      </c>
    </row>
    <row r="110" spans="1:13" ht="12.75">
      <c r="A110" s="2" t="s">
        <v>109</v>
      </c>
      <c r="B110" s="2"/>
      <c r="C110" s="3" t="s">
        <v>58</v>
      </c>
      <c r="D110" s="18">
        <f aca="true" t="shared" si="23" ref="D110:M110">+D109+D108</f>
        <v>6154</v>
      </c>
      <c r="E110" s="18">
        <f t="shared" si="23"/>
        <v>5787.780000000001</v>
      </c>
      <c r="F110" s="18">
        <f t="shared" si="23"/>
        <v>5448.6852</v>
      </c>
      <c r="G110" s="18">
        <f t="shared" si="23"/>
        <v>5134.239432</v>
      </c>
      <c r="H110" s="18">
        <f t="shared" si="23"/>
        <v>4842.520344480001</v>
      </c>
      <c r="I110" s="18">
        <f t="shared" si="23"/>
        <v>28571.552968425607</v>
      </c>
      <c r="J110" s="18">
        <f t="shared" si="23"/>
        <v>2400.3410175319677</v>
      </c>
      <c r="K110" s="18">
        <f t="shared" si="23"/>
        <v>2320.3344710669217</v>
      </c>
      <c r="L110" s="18">
        <f t="shared" si="23"/>
        <v>2244.488033620329</v>
      </c>
      <c r="M110" s="18">
        <f t="shared" si="23"/>
        <v>2172.5137047646895</v>
      </c>
    </row>
    <row r="111" spans="1:13" ht="12.75">
      <c r="A111" s="2" t="s">
        <v>110</v>
      </c>
      <c r="B111" s="2"/>
      <c r="C111" s="3" t="s">
        <v>58</v>
      </c>
      <c r="D111" s="18">
        <f aca="true" t="shared" si="24" ref="D111:M111">+D106-D110</f>
        <v>27878.520000000004</v>
      </c>
      <c r="E111" s="18">
        <f t="shared" si="24"/>
        <v>12145.069999999994</v>
      </c>
      <c r="F111" s="18">
        <f t="shared" si="24"/>
        <v>8594.942999999996</v>
      </c>
      <c r="G111" s="18">
        <f t="shared" si="24"/>
        <v>24701.677967999996</v>
      </c>
      <c r="H111" s="18">
        <f t="shared" si="24"/>
        <v>-13340.54434448</v>
      </c>
      <c r="I111" s="18">
        <f t="shared" si="24"/>
        <v>-36571.5529684256</v>
      </c>
      <c r="J111" s="18">
        <f t="shared" si="24"/>
        <v>-12400.341017531968</v>
      </c>
      <c r="K111" s="18">
        <f t="shared" si="24"/>
        <v>-11320.334471066923</v>
      </c>
      <c r="L111" s="18">
        <f t="shared" si="24"/>
        <v>-11244.48803362033</v>
      </c>
      <c r="M111" s="18">
        <f t="shared" si="24"/>
        <v>-12172.51370476469</v>
      </c>
    </row>
    <row r="112" spans="1:13" ht="12.75">
      <c r="A112" s="2" t="s">
        <v>111</v>
      </c>
      <c r="B112" s="2"/>
      <c r="C112" s="3" t="s">
        <v>58</v>
      </c>
      <c r="D112" s="38">
        <v>0</v>
      </c>
      <c r="E112" s="39">
        <v>0</v>
      </c>
      <c r="F112" s="39">
        <v>0</v>
      </c>
      <c r="G112" s="39">
        <v>11</v>
      </c>
      <c r="H112" s="65"/>
      <c r="I112" s="65"/>
      <c r="J112" s="65"/>
      <c r="K112" s="65"/>
      <c r="L112" s="65"/>
      <c r="M112" s="66"/>
    </row>
    <row r="113" spans="1:13" ht="12.75">
      <c r="A113" s="2" t="s">
        <v>112</v>
      </c>
      <c r="B113" s="2"/>
      <c r="C113" s="3" t="s">
        <v>58</v>
      </c>
      <c r="D113" s="34">
        <v>3786</v>
      </c>
      <c r="E113" s="35">
        <v>2628</v>
      </c>
      <c r="F113" s="35">
        <v>2028</v>
      </c>
      <c r="G113" s="35">
        <v>1632</v>
      </c>
      <c r="H113" s="61"/>
      <c r="I113" s="61"/>
      <c r="J113" s="61"/>
      <c r="K113" s="61"/>
      <c r="L113" s="61"/>
      <c r="M113" s="62"/>
    </row>
    <row r="114" spans="1:13" ht="12.75">
      <c r="A114" s="2" t="s">
        <v>113</v>
      </c>
      <c r="B114" s="2"/>
      <c r="C114" s="3" t="s">
        <v>58</v>
      </c>
      <c r="D114" s="40">
        <v>328</v>
      </c>
      <c r="E114" s="41">
        <v>644</v>
      </c>
      <c r="F114" s="41">
        <v>383</v>
      </c>
      <c r="G114" s="41">
        <v>54</v>
      </c>
      <c r="H114" s="67"/>
      <c r="I114" s="67"/>
      <c r="J114" s="67"/>
      <c r="K114" s="67"/>
      <c r="L114" s="67"/>
      <c r="M114" s="68"/>
    </row>
    <row r="115" spans="1:13" ht="12.75">
      <c r="A115" s="2" t="s">
        <v>114</v>
      </c>
      <c r="B115" s="2"/>
      <c r="C115" s="3" t="s">
        <v>58</v>
      </c>
      <c r="D115" s="18">
        <f aca="true" t="shared" si="25" ref="D115:M115">+D111+D112-D113-D114</f>
        <v>23764.520000000004</v>
      </c>
      <c r="E115" s="18">
        <f t="shared" si="25"/>
        <v>8873.069999999994</v>
      </c>
      <c r="F115" s="18">
        <f t="shared" si="25"/>
        <v>6183.942999999996</v>
      </c>
      <c r="G115" s="18">
        <f t="shared" si="25"/>
        <v>23026.677967999996</v>
      </c>
      <c r="H115" s="18">
        <f t="shared" si="25"/>
        <v>-13340.54434448</v>
      </c>
      <c r="I115" s="18">
        <f t="shared" si="25"/>
        <v>-36571.5529684256</v>
      </c>
      <c r="J115" s="18">
        <f t="shared" si="25"/>
        <v>-12400.341017531968</v>
      </c>
      <c r="K115" s="18">
        <f t="shared" si="25"/>
        <v>-11320.334471066923</v>
      </c>
      <c r="L115" s="18">
        <f t="shared" si="25"/>
        <v>-11244.48803362033</v>
      </c>
      <c r="M115" s="18">
        <f t="shared" si="25"/>
        <v>-12172.51370476469</v>
      </c>
    </row>
    <row r="116" spans="1:13" ht="12.75">
      <c r="A116" s="2" t="s">
        <v>115</v>
      </c>
      <c r="B116" s="2"/>
      <c r="C116" s="3" t="s">
        <v>58</v>
      </c>
      <c r="D116" s="18">
        <f>+D38*D115/100</f>
        <v>7129.356000000001</v>
      </c>
      <c r="E116" s="18">
        <f>+E38*E115/100</f>
        <v>2661.920999999998</v>
      </c>
      <c r="F116" s="18">
        <f>+F38*F115/100</f>
        <v>1855.1828999999987</v>
      </c>
      <c r="G116" s="18">
        <f>+G38*G115/100</f>
        <v>6908.003390399998</v>
      </c>
      <c r="H116" s="18">
        <f aca="true" t="shared" si="26" ref="H116:M116">MAX((H38*H115/100),0)</f>
        <v>0</v>
      </c>
      <c r="I116" s="18">
        <f t="shared" si="26"/>
        <v>0</v>
      </c>
      <c r="J116" s="18">
        <f t="shared" si="26"/>
        <v>0</v>
      </c>
      <c r="K116" s="18">
        <f t="shared" si="26"/>
        <v>0</v>
      </c>
      <c r="L116" s="18">
        <f t="shared" si="26"/>
        <v>0</v>
      </c>
      <c r="M116" s="18">
        <f t="shared" si="26"/>
        <v>0</v>
      </c>
    </row>
    <row r="117" spans="1:13" ht="12.75">
      <c r="A117" s="2" t="s">
        <v>116</v>
      </c>
      <c r="B117" s="2"/>
      <c r="C117" s="3" t="s">
        <v>58</v>
      </c>
      <c r="D117" s="18">
        <f aca="true" t="shared" si="27" ref="D117:M117">+D115-D116</f>
        <v>16635.164000000004</v>
      </c>
      <c r="E117" s="18">
        <f t="shared" si="27"/>
        <v>6211.148999999996</v>
      </c>
      <c r="F117" s="18">
        <f t="shared" si="27"/>
        <v>4328.760099999997</v>
      </c>
      <c r="G117" s="18">
        <f t="shared" si="27"/>
        <v>16118.674577599999</v>
      </c>
      <c r="H117" s="18">
        <f t="shared" si="27"/>
        <v>-13340.54434448</v>
      </c>
      <c r="I117" s="18">
        <f t="shared" si="27"/>
        <v>-36571.5529684256</v>
      </c>
      <c r="J117" s="18">
        <f t="shared" si="27"/>
        <v>-12400.341017531968</v>
      </c>
      <c r="K117" s="18">
        <f t="shared" si="27"/>
        <v>-11320.334471066923</v>
      </c>
      <c r="L117" s="18">
        <f t="shared" si="27"/>
        <v>-11244.48803362033</v>
      </c>
      <c r="M117" s="18">
        <f t="shared" si="27"/>
        <v>-12172.51370476469</v>
      </c>
    </row>
    <row r="118" spans="1:13" ht="12.75">
      <c r="A118" s="1" t="s">
        <v>117</v>
      </c>
      <c r="B118" s="2"/>
      <c r="C118" s="3" t="s">
        <v>2</v>
      </c>
      <c r="D118" s="70" t="str">
        <f>+D81</f>
        <v>Kesäo1</v>
      </c>
      <c r="E118" s="70" t="str">
        <f aca="true" t="shared" si="28" ref="E118:M118">+E81</f>
        <v>Syyso1</v>
      </c>
      <c r="F118" s="70" t="str">
        <f t="shared" si="28"/>
        <v>Talvio2</v>
      </c>
      <c r="G118" s="70" t="str">
        <f t="shared" si="28"/>
        <v>Kesäo2</v>
      </c>
      <c r="H118" s="70" t="str">
        <f t="shared" si="28"/>
        <v>Syyso2</v>
      </c>
      <c r="I118" s="70" t="str">
        <f t="shared" si="28"/>
        <v>Talvio3</v>
      </c>
      <c r="J118" s="70" t="str">
        <f t="shared" si="28"/>
        <v>Kesäo3</v>
      </c>
      <c r="K118" s="70" t="str">
        <f t="shared" si="28"/>
        <v>Syyso3</v>
      </c>
      <c r="L118" s="70" t="str">
        <f t="shared" si="28"/>
        <v>Talvio4</v>
      </c>
      <c r="M118" s="70" t="str">
        <f t="shared" si="28"/>
        <v>Kesäo4</v>
      </c>
    </row>
    <row r="119" spans="1:13" ht="12.75">
      <c r="A119" s="2" t="s">
        <v>118</v>
      </c>
      <c r="B119" s="2"/>
      <c r="C119" s="3" t="s">
        <v>2</v>
      </c>
      <c r="D119" s="2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ht="12.75">
      <c r="A120" s="2" t="s">
        <v>119</v>
      </c>
      <c r="B120" s="2"/>
      <c r="C120" s="3" t="s">
        <v>2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ht="12.75">
      <c r="A121" s="2" t="s">
        <v>120</v>
      </c>
      <c r="B121" s="2"/>
      <c r="C121" s="3" t="s">
        <v>58</v>
      </c>
      <c r="D121" s="18">
        <v>103273</v>
      </c>
      <c r="E121" s="18">
        <f aca="true" t="shared" si="29" ref="E121:M121">+D121+E77-E109</f>
        <v>101207.54</v>
      </c>
      <c r="F121" s="18">
        <f t="shared" si="29"/>
        <v>99183.38919999999</v>
      </c>
      <c r="G121" s="18">
        <f t="shared" si="29"/>
        <v>97199.72141599999</v>
      </c>
      <c r="H121" s="18">
        <f t="shared" si="29"/>
        <v>95255.72698767998</v>
      </c>
      <c r="I121" s="18">
        <f t="shared" si="29"/>
        <v>93350.61244792638</v>
      </c>
      <c r="J121" s="18">
        <f t="shared" si="29"/>
        <v>91483.60019896785</v>
      </c>
      <c r="K121" s="18">
        <f t="shared" si="29"/>
        <v>89653.92819498849</v>
      </c>
      <c r="L121" s="18">
        <f t="shared" si="29"/>
        <v>87860.84963108873</v>
      </c>
      <c r="M121" s="18">
        <f t="shared" si="29"/>
        <v>86103.63263846695</v>
      </c>
    </row>
    <row r="122" spans="1:13" ht="12.75">
      <c r="A122" s="2" t="s">
        <v>140</v>
      </c>
      <c r="B122" s="2"/>
      <c r="C122" s="3" t="s">
        <v>58</v>
      </c>
      <c r="D122" s="18">
        <v>46529</v>
      </c>
      <c r="E122" s="18">
        <f aca="true" t="shared" si="30" ref="E122:M122">+D122+E78-E108</f>
        <v>42806.68</v>
      </c>
      <c r="F122" s="18">
        <f t="shared" si="30"/>
        <v>39382.1456</v>
      </c>
      <c r="G122" s="18">
        <f t="shared" si="30"/>
        <v>36231.573952000006</v>
      </c>
      <c r="H122" s="18">
        <f t="shared" si="30"/>
        <v>33333.04803584001</v>
      </c>
      <c r="I122" s="18">
        <f t="shared" si="30"/>
        <v>6666.609607168</v>
      </c>
      <c r="J122" s="18">
        <f t="shared" si="30"/>
        <v>6133.28083859456</v>
      </c>
      <c r="K122" s="18">
        <f t="shared" si="30"/>
        <v>5642.618371506996</v>
      </c>
      <c r="L122" s="18">
        <f t="shared" si="30"/>
        <v>5191.208901786436</v>
      </c>
      <c r="M122" s="18">
        <f t="shared" si="30"/>
        <v>4775.912189643522</v>
      </c>
    </row>
    <row r="123" spans="1:13" ht="12.75">
      <c r="A123" s="2" t="s">
        <v>121</v>
      </c>
      <c r="B123" s="2"/>
      <c r="C123" s="3" t="s">
        <v>2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ht="12.75">
      <c r="A124" s="2" t="s">
        <v>122</v>
      </c>
      <c r="B124" s="2"/>
      <c r="C124" s="3" t="s">
        <v>58</v>
      </c>
      <c r="D124" s="18">
        <v>17479</v>
      </c>
      <c r="E124" s="18">
        <f aca="true" t="shared" si="31" ref="E124:M124">+E87*E35/100</f>
        <v>11521.56</v>
      </c>
      <c r="F124" s="18">
        <f t="shared" si="31"/>
        <v>10005.42</v>
      </c>
      <c r="G124" s="18">
        <f t="shared" si="31"/>
        <v>16600.8</v>
      </c>
      <c r="H124" s="18">
        <f t="shared" si="31"/>
        <v>0</v>
      </c>
      <c r="I124" s="18">
        <f t="shared" si="31"/>
        <v>0</v>
      </c>
      <c r="J124" s="18">
        <f t="shared" si="31"/>
        <v>0</v>
      </c>
      <c r="K124" s="18">
        <f t="shared" si="31"/>
        <v>0</v>
      </c>
      <c r="L124" s="18">
        <f t="shared" si="31"/>
        <v>0</v>
      </c>
      <c r="M124" s="18">
        <f t="shared" si="31"/>
        <v>0</v>
      </c>
    </row>
    <row r="125" spans="1:13" ht="12.75">
      <c r="A125" s="2" t="s">
        <v>123</v>
      </c>
      <c r="B125" s="2"/>
      <c r="C125" s="3" t="s">
        <v>58</v>
      </c>
      <c r="D125" s="18">
        <v>0</v>
      </c>
      <c r="E125" s="19">
        <f aca="true" t="shared" si="32" ref="E125:M125">MAX((E130+E131+E132+E134+E136-E121-E122-E124),0)</f>
        <v>0</v>
      </c>
      <c r="F125" s="19">
        <f t="shared" si="32"/>
        <v>0</v>
      </c>
      <c r="G125" s="19">
        <f t="shared" si="32"/>
        <v>12730.89230960001</v>
      </c>
      <c r="H125" s="19">
        <f t="shared" si="32"/>
        <v>18773.264309599996</v>
      </c>
      <c r="I125" s="19">
        <f t="shared" si="32"/>
        <v>10773.264309600003</v>
      </c>
      <c r="J125" s="19">
        <f t="shared" si="32"/>
        <v>773.2643096000038</v>
      </c>
      <c r="K125" s="19">
        <f t="shared" si="32"/>
        <v>0</v>
      </c>
      <c r="L125" s="19">
        <f t="shared" si="32"/>
        <v>0</v>
      </c>
      <c r="M125" s="19">
        <f t="shared" si="32"/>
        <v>0</v>
      </c>
    </row>
    <row r="126" spans="1:13" ht="12.75">
      <c r="A126" s="2" t="s">
        <v>124</v>
      </c>
      <c r="B126" s="2"/>
      <c r="C126" s="3" t="s">
        <v>58</v>
      </c>
      <c r="D126" s="18">
        <f aca="true" t="shared" si="33" ref="D126:M126">SUM(D121:D125)</f>
        <v>167281</v>
      </c>
      <c r="E126" s="2">
        <f t="shared" si="33"/>
        <v>155535.78</v>
      </c>
      <c r="F126" s="2">
        <f t="shared" si="33"/>
        <v>148570.9548</v>
      </c>
      <c r="G126" s="2">
        <f t="shared" si="33"/>
        <v>162762.9876776</v>
      </c>
      <c r="H126" s="2">
        <f t="shared" si="33"/>
        <v>147362.03933312</v>
      </c>
      <c r="I126" s="2">
        <f t="shared" si="33"/>
        <v>110790.48636469437</v>
      </c>
      <c r="J126" s="2">
        <f t="shared" si="33"/>
        <v>98390.14534716241</v>
      </c>
      <c r="K126" s="2">
        <f t="shared" si="33"/>
        <v>95296.54656649548</v>
      </c>
      <c r="L126" s="2">
        <f t="shared" si="33"/>
        <v>93052.05853287516</v>
      </c>
      <c r="M126" s="2">
        <f t="shared" si="33"/>
        <v>90879.54482811048</v>
      </c>
    </row>
    <row r="127" spans="1:13" ht="12.75">
      <c r="A127" s="2"/>
      <c r="B127" s="2"/>
      <c r="C127" s="3" t="s">
        <v>2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1:13" ht="12.75">
      <c r="A128" s="2" t="s">
        <v>125</v>
      </c>
      <c r="B128" s="2"/>
      <c r="C128" s="3" t="s">
        <v>2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ht="12.75">
      <c r="A129" s="2" t="s">
        <v>126</v>
      </c>
      <c r="B129" s="2"/>
      <c r="C129" s="3" t="s">
        <v>2</v>
      </c>
      <c r="D129" s="18" t="s">
        <v>2</v>
      </c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1:13" ht="12.75">
      <c r="A130" s="2" t="s">
        <v>127</v>
      </c>
      <c r="B130" s="2"/>
      <c r="C130" s="3" t="s">
        <v>58</v>
      </c>
      <c r="D130" s="18">
        <v>10000</v>
      </c>
      <c r="E130" s="18">
        <f aca="true" t="shared" si="34" ref="E130:M130">+D130</f>
        <v>10000</v>
      </c>
      <c r="F130" s="18">
        <f t="shared" si="34"/>
        <v>10000</v>
      </c>
      <c r="G130" s="18">
        <f t="shared" si="34"/>
        <v>10000</v>
      </c>
      <c r="H130" s="18">
        <f t="shared" si="34"/>
        <v>10000</v>
      </c>
      <c r="I130" s="18">
        <f t="shared" si="34"/>
        <v>10000</v>
      </c>
      <c r="J130" s="18">
        <f t="shared" si="34"/>
        <v>10000</v>
      </c>
      <c r="K130" s="18">
        <f t="shared" si="34"/>
        <v>10000</v>
      </c>
      <c r="L130" s="18">
        <f t="shared" si="34"/>
        <v>10000</v>
      </c>
      <c r="M130" s="18">
        <f t="shared" si="34"/>
        <v>10000</v>
      </c>
    </row>
    <row r="131" spans="1:13" ht="12.75">
      <c r="A131" s="2" t="s">
        <v>128</v>
      </c>
      <c r="B131" s="2"/>
      <c r="C131" s="3" t="s">
        <v>58</v>
      </c>
      <c r="D131" s="18">
        <v>27406</v>
      </c>
      <c r="E131" s="18">
        <f aca="true" t="shared" si="35" ref="E131:M131">+D131+D132</f>
        <v>44044</v>
      </c>
      <c r="F131" s="18">
        <f t="shared" si="35"/>
        <v>50255.149</v>
      </c>
      <c r="G131" s="18">
        <f t="shared" si="35"/>
        <v>54583.9091</v>
      </c>
      <c r="H131" s="18">
        <f t="shared" si="35"/>
        <v>70702.58367759999</v>
      </c>
      <c r="I131" s="18">
        <f t="shared" si="35"/>
        <v>57362.03933311999</v>
      </c>
      <c r="J131" s="18">
        <f t="shared" si="35"/>
        <v>20790.486364694385</v>
      </c>
      <c r="K131" s="18">
        <f t="shared" si="35"/>
        <v>8390.145347162417</v>
      </c>
      <c r="L131" s="18">
        <f t="shared" si="35"/>
        <v>-2930.1891239045053</v>
      </c>
      <c r="M131" s="18">
        <f t="shared" si="35"/>
        <v>-14174.677157524835</v>
      </c>
    </row>
    <row r="132" spans="1:13" ht="12.75">
      <c r="A132" s="2" t="s">
        <v>129</v>
      </c>
      <c r="B132" s="2"/>
      <c r="C132" s="3" t="s">
        <v>58</v>
      </c>
      <c r="D132" s="18">
        <v>16638</v>
      </c>
      <c r="E132" s="18">
        <f>+E117</f>
        <v>6211.148999999996</v>
      </c>
      <c r="F132" s="18">
        <f>+F117</f>
        <v>4328.760099999997</v>
      </c>
      <c r="G132" s="18">
        <f>+G117</f>
        <v>16118.674577599999</v>
      </c>
      <c r="H132" s="18">
        <f aca="true" t="shared" si="36" ref="H132:M132">+H117</f>
        <v>-13340.54434448</v>
      </c>
      <c r="I132" s="18">
        <f t="shared" si="36"/>
        <v>-36571.5529684256</v>
      </c>
      <c r="J132" s="18">
        <f t="shared" si="36"/>
        <v>-12400.341017531968</v>
      </c>
      <c r="K132" s="18">
        <f t="shared" si="36"/>
        <v>-11320.334471066923</v>
      </c>
      <c r="L132" s="18">
        <f t="shared" si="36"/>
        <v>-11244.48803362033</v>
      </c>
      <c r="M132" s="18">
        <f t="shared" si="36"/>
        <v>-12172.51370476469</v>
      </c>
    </row>
    <row r="133" spans="1:13" ht="12.75">
      <c r="A133" s="2" t="s">
        <v>130</v>
      </c>
      <c r="B133" s="2"/>
      <c r="C133" s="3" t="s">
        <v>2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</row>
    <row r="134" spans="1:13" ht="12.75">
      <c r="A134" s="2" t="s">
        <v>131</v>
      </c>
      <c r="B134" s="2"/>
      <c r="C134" s="3" t="s">
        <v>58</v>
      </c>
      <c r="D134" s="18">
        <v>100000</v>
      </c>
      <c r="E134" s="23">
        <f>+D134+E80</f>
        <v>80000</v>
      </c>
      <c r="F134" s="23">
        <f>+E134+F80</f>
        <v>80000</v>
      </c>
      <c r="G134" s="23">
        <v>80000</v>
      </c>
      <c r="H134" s="23">
        <f aca="true" t="shared" si="37" ref="H134:M134">+G134+H80</f>
        <v>80000</v>
      </c>
      <c r="I134" s="23">
        <f t="shared" si="37"/>
        <v>80000</v>
      </c>
      <c r="J134" s="23">
        <f t="shared" si="37"/>
        <v>80000</v>
      </c>
      <c r="K134" s="23">
        <f t="shared" si="37"/>
        <v>80000</v>
      </c>
      <c r="L134" s="23">
        <f t="shared" si="37"/>
        <v>80000</v>
      </c>
      <c r="M134" s="23">
        <f t="shared" si="37"/>
        <v>80000</v>
      </c>
    </row>
    <row r="135" spans="1:13" ht="12.75">
      <c r="A135" s="2" t="s">
        <v>132</v>
      </c>
      <c r="B135" s="2"/>
      <c r="C135" s="3" t="s">
        <v>58</v>
      </c>
      <c r="D135" s="18">
        <v>10638</v>
      </c>
      <c r="E135" s="19">
        <f aca="true" t="shared" si="38" ref="E135:M135">MAX(E121+E122+E124-E130-E131-E132-E134-E136,0)</f>
        <v>13305.01100000001</v>
      </c>
      <c r="F135" s="19">
        <f t="shared" si="38"/>
        <v>2648.8197000000027</v>
      </c>
      <c r="G135" s="19">
        <f t="shared" si="38"/>
        <v>0</v>
      </c>
      <c r="H135" s="19">
        <f t="shared" si="38"/>
        <v>0</v>
      </c>
      <c r="I135" s="19">
        <f t="shared" si="38"/>
        <v>0</v>
      </c>
      <c r="J135" s="19">
        <f t="shared" si="38"/>
        <v>0</v>
      </c>
      <c r="K135" s="19">
        <f t="shared" si="38"/>
        <v>8226.73569039999</v>
      </c>
      <c r="L135" s="19">
        <f t="shared" si="38"/>
        <v>17226.735690400004</v>
      </c>
      <c r="M135" s="19">
        <f t="shared" si="38"/>
        <v>27226.735690400004</v>
      </c>
    </row>
    <row r="136" spans="1:13" ht="12.75">
      <c r="A136" s="2" t="s">
        <v>133</v>
      </c>
      <c r="B136" s="2"/>
      <c r="C136" s="3" t="s">
        <v>58</v>
      </c>
      <c r="D136" s="18">
        <v>2600</v>
      </c>
      <c r="E136" s="18">
        <f aca="true" t="shared" si="39" ref="E136:M136">+E37*(E41*E91+E43*E94)/100</f>
        <v>1975.62</v>
      </c>
      <c r="F136" s="18">
        <f t="shared" si="39"/>
        <v>1338.2259999999997</v>
      </c>
      <c r="G136" s="18">
        <f t="shared" si="39"/>
        <v>2060.4040000000005</v>
      </c>
      <c r="H136" s="18">
        <f t="shared" si="39"/>
        <v>0</v>
      </c>
      <c r="I136" s="18">
        <f t="shared" si="39"/>
        <v>0</v>
      </c>
      <c r="J136" s="18">
        <f t="shared" si="39"/>
        <v>0</v>
      </c>
      <c r="K136" s="18">
        <f t="shared" si="39"/>
        <v>0</v>
      </c>
      <c r="L136" s="18">
        <f t="shared" si="39"/>
        <v>0</v>
      </c>
      <c r="M136" s="18">
        <f t="shared" si="39"/>
        <v>0</v>
      </c>
    </row>
    <row r="137" spans="1:13" ht="12.75">
      <c r="A137" s="2" t="s">
        <v>134</v>
      </c>
      <c r="B137" s="2"/>
      <c r="C137" s="3" t="s">
        <v>58</v>
      </c>
      <c r="D137" s="18">
        <f aca="true" t="shared" si="40" ref="D137:M137">SUM(D130:D136)</f>
        <v>167282</v>
      </c>
      <c r="E137" s="2">
        <f t="shared" si="40"/>
        <v>155535.78</v>
      </c>
      <c r="F137" s="2">
        <f t="shared" si="40"/>
        <v>148570.95479999998</v>
      </c>
      <c r="G137" s="2">
        <f t="shared" si="40"/>
        <v>162762.9876776</v>
      </c>
      <c r="H137" s="2">
        <f t="shared" si="40"/>
        <v>147362.03933312</v>
      </c>
      <c r="I137" s="2">
        <f t="shared" si="40"/>
        <v>110790.48636469438</v>
      </c>
      <c r="J137" s="2">
        <f t="shared" si="40"/>
        <v>98390.14534716241</v>
      </c>
      <c r="K137" s="2">
        <f t="shared" si="40"/>
        <v>95296.54656649548</v>
      </c>
      <c r="L137" s="2">
        <f t="shared" si="40"/>
        <v>93052.05853287518</v>
      </c>
      <c r="M137" s="2">
        <f t="shared" si="40"/>
        <v>90879.54482811048</v>
      </c>
    </row>
    <row r="138" spans="1:13" ht="12.75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1" t="s">
        <v>44</v>
      </c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1" t="s">
        <v>137</v>
      </c>
      <c r="B141" s="2"/>
      <c r="C141" s="69">
        <v>1</v>
      </c>
      <c r="D141" s="1" t="str">
        <f>+D16</f>
        <v>Kesäo1</v>
      </c>
      <c r="E141" s="1" t="str">
        <f>+E16</f>
        <v>Syyso1</v>
      </c>
      <c r="F141" s="1" t="str">
        <f>+F16</f>
        <v>Talvio2</v>
      </c>
      <c r="G141" s="1" t="str">
        <f>+G16</f>
        <v>Kesäo2</v>
      </c>
      <c r="H141" s="1" t="str">
        <f aca="true" t="shared" si="41" ref="H141:M141">+H16</f>
        <v>Syyso2</v>
      </c>
      <c r="I141" s="1" t="str">
        <f t="shared" si="41"/>
        <v>Talvio3</v>
      </c>
      <c r="J141" s="1" t="str">
        <f t="shared" si="41"/>
        <v>Kesäo3</v>
      </c>
      <c r="K141" s="1" t="str">
        <f t="shared" si="41"/>
        <v>Syyso3</v>
      </c>
      <c r="L141" s="1" t="str">
        <f t="shared" si="41"/>
        <v>Talvio4</v>
      </c>
      <c r="M141" s="1" t="str">
        <f t="shared" si="41"/>
        <v>Kesäo4</v>
      </c>
    </row>
    <row r="142" spans="1:13" ht="12.75">
      <c r="A142" s="1" t="str">
        <f>+A40</f>
        <v>Tavoitteet: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2" t="str">
        <f aca="true" t="shared" si="42" ref="B143:M145">+B41</f>
        <v>Yöpymiset</v>
      </c>
      <c r="C143" s="20" t="str">
        <f t="shared" si="42"/>
        <v>Yötä</v>
      </c>
      <c r="D143" s="21">
        <f t="shared" si="42"/>
        <v>706</v>
      </c>
      <c r="E143" s="21">
        <f t="shared" si="42"/>
        <v>254</v>
      </c>
      <c r="F143" s="21">
        <f t="shared" si="42"/>
        <v>223</v>
      </c>
      <c r="G143" s="21">
        <f t="shared" si="42"/>
        <v>646</v>
      </c>
      <c r="H143" s="21">
        <f t="shared" si="42"/>
        <v>0</v>
      </c>
      <c r="I143" s="21">
        <f t="shared" si="42"/>
        <v>0</v>
      </c>
      <c r="J143" s="21">
        <f t="shared" si="42"/>
        <v>0</v>
      </c>
      <c r="K143" s="21">
        <f t="shared" si="42"/>
        <v>0</v>
      </c>
      <c r="L143" s="21">
        <f t="shared" si="42"/>
        <v>0</v>
      </c>
      <c r="M143" s="21">
        <f t="shared" si="42"/>
        <v>0</v>
      </c>
    </row>
    <row r="144" spans="1:13" ht="12.75">
      <c r="A144" s="1"/>
      <c r="B144" s="2" t="str">
        <f t="shared" si="42"/>
        <v>Ateriapalvelut</v>
      </c>
      <c r="C144" s="20" t="str">
        <f t="shared" si="42"/>
        <v>Ateriaa</v>
      </c>
      <c r="D144" s="21">
        <f t="shared" si="42"/>
        <v>2554</v>
      </c>
      <c r="E144" s="21">
        <f t="shared" si="42"/>
        <v>1947</v>
      </c>
      <c r="F144" s="21">
        <f t="shared" si="42"/>
        <v>2057</v>
      </c>
      <c r="G144" s="21">
        <f t="shared" si="42"/>
        <v>2668</v>
      </c>
      <c r="H144" s="21">
        <f t="shared" si="42"/>
        <v>0</v>
      </c>
      <c r="I144" s="21">
        <f t="shared" si="42"/>
        <v>0</v>
      </c>
      <c r="J144" s="21">
        <f t="shared" si="42"/>
        <v>0</v>
      </c>
      <c r="K144" s="21">
        <f t="shared" si="42"/>
        <v>0</v>
      </c>
      <c r="L144" s="21">
        <f t="shared" si="42"/>
        <v>0</v>
      </c>
      <c r="M144" s="21">
        <f t="shared" si="42"/>
        <v>0</v>
      </c>
    </row>
    <row r="145" spans="1:13" ht="12.75">
      <c r="A145" s="1"/>
      <c r="B145" s="2" t="str">
        <f t="shared" si="42"/>
        <v>Ohjelmapalvelut</v>
      </c>
      <c r="C145" s="20" t="str">
        <f t="shared" si="42"/>
        <v>Ohjelmia</v>
      </c>
      <c r="D145" s="21">
        <f t="shared" si="42"/>
        <v>2230</v>
      </c>
      <c r="E145" s="21">
        <f t="shared" si="42"/>
        <v>1780</v>
      </c>
      <c r="F145" s="21">
        <f t="shared" si="42"/>
        <v>1248</v>
      </c>
      <c r="G145" s="21">
        <f t="shared" si="42"/>
        <v>1978</v>
      </c>
      <c r="H145" s="21">
        <f t="shared" si="42"/>
        <v>0</v>
      </c>
      <c r="I145" s="21">
        <f t="shared" si="42"/>
        <v>0</v>
      </c>
      <c r="J145" s="21">
        <f t="shared" si="42"/>
        <v>0</v>
      </c>
      <c r="K145" s="21">
        <f t="shared" si="42"/>
        <v>0</v>
      </c>
      <c r="L145" s="21">
        <f t="shared" si="42"/>
        <v>0</v>
      </c>
      <c r="M145" s="21">
        <f t="shared" si="42"/>
        <v>0</v>
      </c>
    </row>
    <row r="146" spans="1:13" ht="12.75">
      <c r="A146" s="2" t="s">
        <v>52</v>
      </c>
      <c r="B146" s="2"/>
      <c r="C146" s="22"/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  <row r="147" spans="1:13" ht="12.75">
      <c r="A147" s="2"/>
      <c r="B147" s="2" t="str">
        <f aca="true" t="shared" si="43" ref="B147:M149">+B45</f>
        <v>Yöpyminen</v>
      </c>
      <c r="C147" s="22" t="str">
        <f t="shared" si="43"/>
        <v>Euro/yö</v>
      </c>
      <c r="D147" s="21">
        <f t="shared" si="43"/>
        <v>30</v>
      </c>
      <c r="E147" s="21">
        <f t="shared" si="43"/>
        <v>27</v>
      </c>
      <c r="F147" s="21">
        <f t="shared" si="43"/>
        <v>27</v>
      </c>
      <c r="G147" s="21">
        <f t="shared" si="43"/>
        <v>30</v>
      </c>
      <c r="H147" s="21">
        <f t="shared" si="43"/>
        <v>0</v>
      </c>
      <c r="I147" s="21">
        <f t="shared" si="43"/>
        <v>0</v>
      </c>
      <c r="J147" s="21">
        <f t="shared" si="43"/>
        <v>0</v>
      </c>
      <c r="K147" s="21">
        <f t="shared" si="43"/>
        <v>0</v>
      </c>
      <c r="L147" s="21">
        <f t="shared" si="43"/>
        <v>0</v>
      </c>
      <c r="M147" s="21">
        <f t="shared" si="43"/>
        <v>0</v>
      </c>
    </row>
    <row r="148" spans="1:13" ht="12.75">
      <c r="A148" s="2"/>
      <c r="B148" s="2" t="str">
        <f t="shared" si="43"/>
        <v>Ateriapalvelut</v>
      </c>
      <c r="C148" s="22" t="str">
        <f t="shared" si="43"/>
        <v>Euro/annos</v>
      </c>
      <c r="D148" s="21">
        <f t="shared" si="43"/>
        <v>12</v>
      </c>
      <c r="E148" s="21">
        <f t="shared" si="43"/>
        <v>12</v>
      </c>
      <c r="F148" s="21">
        <f t="shared" si="43"/>
        <v>12</v>
      </c>
      <c r="G148" s="21">
        <f t="shared" si="43"/>
        <v>12</v>
      </c>
      <c r="H148" s="21">
        <f t="shared" si="43"/>
        <v>0</v>
      </c>
      <c r="I148" s="21">
        <f t="shared" si="43"/>
        <v>0</v>
      </c>
      <c r="J148" s="21">
        <f t="shared" si="43"/>
        <v>0</v>
      </c>
      <c r="K148" s="21">
        <f t="shared" si="43"/>
        <v>0</v>
      </c>
      <c r="L148" s="21">
        <f t="shared" si="43"/>
        <v>0</v>
      </c>
      <c r="M148" s="21">
        <f t="shared" si="43"/>
        <v>0</v>
      </c>
    </row>
    <row r="149" spans="1:13" ht="12.75">
      <c r="A149" s="2"/>
      <c r="B149" s="2" t="str">
        <f t="shared" si="43"/>
        <v>Ohjelmapalvelut</v>
      </c>
      <c r="C149" s="22" t="str">
        <f t="shared" si="43"/>
        <v>Euro/Ohjelma</v>
      </c>
      <c r="D149" s="21">
        <f t="shared" si="43"/>
        <v>15</v>
      </c>
      <c r="E149" s="21">
        <f t="shared" si="43"/>
        <v>15</v>
      </c>
      <c r="F149" s="21">
        <f t="shared" si="43"/>
        <v>15</v>
      </c>
      <c r="G149" s="21">
        <f t="shared" si="43"/>
        <v>15</v>
      </c>
      <c r="H149" s="21">
        <f t="shared" si="43"/>
        <v>0</v>
      </c>
      <c r="I149" s="21">
        <f t="shared" si="43"/>
        <v>0</v>
      </c>
      <c r="J149" s="21">
        <f t="shared" si="43"/>
        <v>0</v>
      </c>
      <c r="K149" s="21">
        <f t="shared" si="43"/>
        <v>0</v>
      </c>
      <c r="L149" s="21">
        <f t="shared" si="43"/>
        <v>0</v>
      </c>
      <c r="M149" s="21">
        <f t="shared" si="43"/>
        <v>0</v>
      </c>
    </row>
    <row r="150" spans="1:13" ht="12.75">
      <c r="A150" s="2" t="s">
        <v>2</v>
      </c>
      <c r="B150" s="2"/>
      <c r="C150" s="3"/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 ht="12.75">
      <c r="A151" s="2" t="s">
        <v>135</v>
      </c>
      <c r="B151" s="2"/>
      <c r="C151" s="3" t="s">
        <v>58</v>
      </c>
      <c r="D151" s="21">
        <f>+D60</f>
        <v>2150</v>
      </c>
      <c r="E151" s="21">
        <f>+E60</f>
        <v>880</v>
      </c>
      <c r="F151" s="21">
        <f>+F60</f>
        <v>980</v>
      </c>
      <c r="G151" s="21">
        <f>+G60</f>
        <v>2070</v>
      </c>
      <c r="H151" s="21">
        <f aca="true" t="shared" si="44" ref="H151:M151">+H60</f>
        <v>0</v>
      </c>
      <c r="I151" s="21">
        <f t="shared" si="44"/>
        <v>0</v>
      </c>
      <c r="J151" s="21">
        <f t="shared" si="44"/>
        <v>0</v>
      </c>
      <c r="K151" s="21">
        <f t="shared" si="44"/>
        <v>0</v>
      </c>
      <c r="L151" s="21">
        <f t="shared" si="44"/>
        <v>0</v>
      </c>
      <c r="M151" s="21">
        <f t="shared" si="44"/>
        <v>0</v>
      </c>
    </row>
    <row r="152" spans="1:13" ht="12.75">
      <c r="A152" s="2" t="s">
        <v>74</v>
      </c>
      <c r="B152" s="2"/>
      <c r="C152" s="3" t="s">
        <v>58</v>
      </c>
      <c r="D152" s="21">
        <f>+D65</f>
        <v>70</v>
      </c>
      <c r="E152" s="21">
        <f>+E65</f>
        <v>350</v>
      </c>
      <c r="F152" s="21">
        <f>+F65</f>
        <v>450</v>
      </c>
      <c r="G152" s="21">
        <f>+G65</f>
        <v>150</v>
      </c>
      <c r="H152" s="21">
        <f aca="true" t="shared" si="45" ref="H152:M152">+H65</f>
        <v>0</v>
      </c>
      <c r="I152" s="21">
        <f t="shared" si="45"/>
        <v>0</v>
      </c>
      <c r="J152" s="21">
        <f t="shared" si="45"/>
        <v>0</v>
      </c>
      <c r="K152" s="21">
        <f t="shared" si="45"/>
        <v>0</v>
      </c>
      <c r="L152" s="21">
        <f t="shared" si="45"/>
        <v>0</v>
      </c>
      <c r="M152" s="21">
        <f t="shared" si="45"/>
        <v>0</v>
      </c>
    </row>
    <row r="153" spans="1:13" ht="12.75">
      <c r="A153" s="2" t="s">
        <v>78</v>
      </c>
      <c r="B153" s="2"/>
      <c r="C153" s="3" t="s">
        <v>58</v>
      </c>
      <c r="D153" s="21">
        <f>+D70</f>
        <v>50</v>
      </c>
      <c r="E153" s="21">
        <f>+E70</f>
        <v>280</v>
      </c>
      <c r="F153" s="21">
        <f>+F70</f>
        <v>150</v>
      </c>
      <c r="G153" s="21">
        <f>+G70</f>
        <v>270</v>
      </c>
      <c r="H153" s="21">
        <f aca="true" t="shared" si="46" ref="H153:M153">+H70</f>
        <v>0</v>
      </c>
      <c r="I153" s="21">
        <f t="shared" si="46"/>
        <v>0</v>
      </c>
      <c r="J153" s="21">
        <f t="shared" si="46"/>
        <v>0</v>
      </c>
      <c r="K153" s="21">
        <f t="shared" si="46"/>
        <v>0</v>
      </c>
      <c r="L153" s="21">
        <f t="shared" si="46"/>
        <v>0</v>
      </c>
      <c r="M153" s="21">
        <f t="shared" si="46"/>
        <v>0</v>
      </c>
    </row>
    <row r="154" spans="1:13" ht="12.75">
      <c r="A154" s="1" t="s">
        <v>80</v>
      </c>
      <c r="B154" s="2"/>
      <c r="C154" s="3" t="s">
        <v>2</v>
      </c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ht="12.75">
      <c r="A155" s="2"/>
      <c r="B155" s="2" t="s">
        <v>136</v>
      </c>
      <c r="C155" s="3" t="s">
        <v>58</v>
      </c>
      <c r="D155" s="21">
        <f aca="true" t="shared" si="47" ref="D155:M157">+D73</f>
        <v>4000</v>
      </c>
      <c r="E155" s="21">
        <f t="shared" si="47"/>
        <v>3000</v>
      </c>
      <c r="F155" s="21">
        <f t="shared" si="47"/>
        <v>4000</v>
      </c>
      <c r="G155" s="21">
        <f t="shared" si="47"/>
        <v>4000</v>
      </c>
      <c r="H155" s="21">
        <f t="shared" si="47"/>
        <v>0</v>
      </c>
      <c r="I155" s="21">
        <f t="shared" si="47"/>
        <v>0</v>
      </c>
      <c r="J155" s="21">
        <f t="shared" si="47"/>
        <v>0</v>
      </c>
      <c r="K155" s="21">
        <f t="shared" si="47"/>
        <v>0</v>
      </c>
      <c r="L155" s="21">
        <f t="shared" si="47"/>
        <v>0</v>
      </c>
      <c r="M155" s="21">
        <f t="shared" si="47"/>
        <v>0</v>
      </c>
    </row>
    <row r="156" spans="1:13" ht="12.75">
      <c r="A156" s="2"/>
      <c r="B156" s="2" t="s">
        <v>81</v>
      </c>
      <c r="C156" s="3" t="s">
        <v>58</v>
      </c>
      <c r="D156" s="21">
        <f t="shared" si="47"/>
        <v>400</v>
      </c>
      <c r="E156" s="21">
        <f t="shared" si="47"/>
        <v>300</v>
      </c>
      <c r="F156" s="21">
        <f t="shared" si="47"/>
        <v>300</v>
      </c>
      <c r="G156" s="21">
        <f t="shared" si="47"/>
        <v>500</v>
      </c>
      <c r="H156" s="21">
        <f t="shared" si="47"/>
        <v>0</v>
      </c>
      <c r="I156" s="21">
        <f t="shared" si="47"/>
        <v>0</v>
      </c>
      <c r="J156" s="21">
        <f t="shared" si="47"/>
        <v>0</v>
      </c>
      <c r="K156" s="21">
        <f t="shared" si="47"/>
        <v>0</v>
      </c>
      <c r="L156" s="21">
        <f t="shared" si="47"/>
        <v>0</v>
      </c>
      <c r="M156" s="21">
        <f t="shared" si="47"/>
        <v>0</v>
      </c>
    </row>
    <row r="157" spans="1:13" ht="12.75">
      <c r="A157" s="2" t="s">
        <v>82</v>
      </c>
      <c r="B157" s="2"/>
      <c r="C157" s="3" t="s">
        <v>2</v>
      </c>
      <c r="D157" s="21">
        <f t="shared" si="47"/>
        <v>1000</v>
      </c>
      <c r="E157" s="21">
        <f t="shared" si="47"/>
        <v>1000</v>
      </c>
      <c r="F157" s="21">
        <f t="shared" si="47"/>
        <v>1000</v>
      </c>
      <c r="G157" s="21">
        <f t="shared" si="47"/>
        <v>1000</v>
      </c>
      <c r="H157" s="21">
        <f t="shared" si="47"/>
        <v>0</v>
      </c>
      <c r="I157" s="21">
        <f t="shared" si="47"/>
        <v>0</v>
      </c>
      <c r="J157" s="21">
        <f t="shared" si="47"/>
        <v>0</v>
      </c>
      <c r="K157" s="21">
        <f t="shared" si="47"/>
        <v>0</v>
      </c>
      <c r="L157" s="21">
        <f t="shared" si="47"/>
        <v>0</v>
      </c>
      <c r="M157" s="21">
        <f t="shared" si="47"/>
        <v>0</v>
      </c>
    </row>
    <row r="158" spans="1:13" ht="12.75">
      <c r="A158" s="1" t="s">
        <v>27</v>
      </c>
      <c r="B158" s="2"/>
      <c r="C158" s="3" t="s">
        <v>2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1:13" ht="12.75">
      <c r="A159" s="1"/>
      <c r="B159" s="2" t="s">
        <v>83</v>
      </c>
      <c r="C159" s="3" t="s">
        <v>58</v>
      </c>
      <c r="D159" s="21">
        <f aca="true" t="shared" si="48" ref="D159:M160">+D77</f>
        <v>0</v>
      </c>
      <c r="E159" s="21">
        <f t="shared" si="48"/>
        <v>0</v>
      </c>
      <c r="F159" s="21">
        <f t="shared" si="48"/>
        <v>0</v>
      </c>
      <c r="G159" s="21">
        <f t="shared" si="48"/>
        <v>0</v>
      </c>
      <c r="H159" s="21">
        <f t="shared" si="48"/>
        <v>0</v>
      </c>
      <c r="I159" s="21">
        <f t="shared" si="48"/>
        <v>0</v>
      </c>
      <c r="J159" s="21">
        <f t="shared" si="48"/>
        <v>0</v>
      </c>
      <c r="K159" s="21">
        <f t="shared" si="48"/>
        <v>0</v>
      </c>
      <c r="L159" s="21">
        <f t="shared" si="48"/>
        <v>0</v>
      </c>
      <c r="M159" s="21">
        <f t="shared" si="48"/>
        <v>0</v>
      </c>
    </row>
    <row r="160" spans="1:13" ht="12.75">
      <c r="A160" s="2"/>
      <c r="B160" s="2" t="s">
        <v>30</v>
      </c>
      <c r="C160" s="3" t="s">
        <v>58</v>
      </c>
      <c r="D160" s="21">
        <f t="shared" si="48"/>
        <v>0</v>
      </c>
      <c r="E160" s="21">
        <f t="shared" si="48"/>
        <v>0</v>
      </c>
      <c r="F160" s="21">
        <f t="shared" si="48"/>
        <v>0</v>
      </c>
      <c r="G160" s="21">
        <f t="shared" si="48"/>
        <v>0</v>
      </c>
      <c r="H160" s="21">
        <f t="shared" si="48"/>
        <v>0</v>
      </c>
      <c r="I160" s="21">
        <f t="shared" si="48"/>
        <v>0</v>
      </c>
      <c r="J160" s="21">
        <f t="shared" si="48"/>
        <v>0</v>
      </c>
      <c r="K160" s="21">
        <f t="shared" si="48"/>
        <v>0</v>
      </c>
      <c r="L160" s="21">
        <f t="shared" si="48"/>
        <v>0</v>
      </c>
      <c r="M160" s="21">
        <f t="shared" si="48"/>
        <v>0</v>
      </c>
    </row>
    <row r="161" spans="1:13" ht="12.75">
      <c r="A161" s="2"/>
      <c r="B161" s="2"/>
      <c r="C161" s="3"/>
      <c r="D161" s="21"/>
      <c r="E161" s="21"/>
      <c r="F161" s="21"/>
      <c r="G161" s="21"/>
      <c r="H161" s="21"/>
      <c r="I161" s="21"/>
      <c r="J161" s="21"/>
      <c r="K161" s="21"/>
      <c r="L161" s="21"/>
      <c r="M161" s="21"/>
    </row>
    <row r="162" spans="1:13" ht="12.75">
      <c r="A162" s="1" t="s">
        <v>141</v>
      </c>
      <c r="B162" s="2"/>
      <c r="C162" s="3" t="s">
        <v>58</v>
      </c>
      <c r="D162" s="21">
        <f>+D80</f>
        <v>-20000</v>
      </c>
      <c r="E162" s="21">
        <f>+E80</f>
        <v>-20000</v>
      </c>
      <c r="F162" s="21">
        <f>+F80</f>
        <v>0</v>
      </c>
      <c r="G162" s="21">
        <f>+G80</f>
        <v>0</v>
      </c>
      <c r="H162" s="21">
        <f aca="true" t="shared" si="49" ref="H162:M162">+H80</f>
        <v>0</v>
      </c>
      <c r="I162" s="21">
        <f t="shared" si="49"/>
        <v>0</v>
      </c>
      <c r="J162" s="21">
        <f t="shared" si="49"/>
        <v>0</v>
      </c>
      <c r="K162" s="21">
        <f t="shared" si="49"/>
        <v>0</v>
      </c>
      <c r="L162" s="21">
        <f t="shared" si="49"/>
        <v>0</v>
      </c>
      <c r="M162" s="21">
        <f t="shared" si="49"/>
        <v>0</v>
      </c>
    </row>
    <row r="163" spans="1:13" ht="12.75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</row>
  </sheetData>
  <sheetProtection sheet="1" objects="1" scenarios="1"/>
  <printOptions/>
  <pageMargins left="0.75" right="0.75" top="0.28" bottom="0.6" header="0.4921259845" footer="0.4921259845"/>
  <pageSetup horizontalDpi="300" verticalDpi="300" orientation="landscape" paperSize="9" r:id="rId1"/>
  <rowBreaks count="5" manualBreakCount="5">
    <brk id="38" max="255" man="1"/>
    <brk id="80" max="255" man="1"/>
    <brk id="117" max="255" man="1"/>
    <brk id="139" max="255" man="1"/>
    <brk id="164" max="255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Yrittäjät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barometri</dc:creator>
  <cp:keywords/>
  <dc:description/>
  <cp:lastModifiedBy>barometri</cp:lastModifiedBy>
  <cp:lastPrinted>2003-03-12T13:06:30Z</cp:lastPrinted>
  <dcterms:created xsi:type="dcterms:W3CDTF">2002-11-13T12:21:33Z</dcterms:created>
  <dcterms:modified xsi:type="dcterms:W3CDTF">2003-03-12T14:46:17Z</dcterms:modified>
  <cp:category/>
  <cp:version/>
  <cp:contentType/>
  <cp:contentStatus/>
</cp:coreProperties>
</file>